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Y:\CPL 2023 DINLIC\EDITAIS\PREGÕES ELETRÔNICO SEI\Pregão 7-2023 - Vigilância AP-RO-RR\"/>
    </mc:Choice>
  </mc:AlternateContent>
  <xr:revisionPtr revIDLastSave="0" documentId="8_{D9413DFE-56FD-40DC-82C1-414C217B122D}" xr6:coauthVersionLast="47" xr6:coauthVersionMax="47" xr10:uidLastSave="{00000000-0000-0000-0000-000000000000}"/>
  <bookViews>
    <workbookView xWindow="30660" yWindow="900" windowWidth="18285" windowHeight="13740" tabRatio="661" xr2:uid="{00000000-000D-0000-FFFF-FFFF00000000}"/>
  </bookViews>
  <sheets>
    <sheet name="Resumo" sheetId="18" r:id="rId1"/>
    <sheet name="Posto Diurno" sheetId="4" r:id="rId2"/>
    <sheet name="Mód2.2" sheetId="9" state="hidden" r:id="rId3"/>
    <sheet name="Posto Noturno" sheetId="17" r:id="rId4"/>
    <sheet name="Mód2.3" sheetId="12" r:id="rId5"/>
    <sheet name="Mód3" sheetId="8" state="hidden" r:id="rId6"/>
    <sheet name="Mód6" sheetId="6" state="hidden" r:id="rId7"/>
    <sheet name="Mód4" sheetId="10" state="hidden" r:id="rId8"/>
    <sheet name="Uniform&amp;EPIs" sheetId="11" r:id="rId9"/>
    <sheet name="Materiais" sheetId="14" r:id="rId10"/>
    <sheet name="Eqp" sheetId="15" r:id="rId11"/>
    <sheet name="FatorK" sheetId="7" r:id="rId12"/>
    <sheet name="MemóriaCálculo" sheetId="16"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1" i="17" l="1"/>
  <c r="B169" i="17"/>
  <c r="B168" i="17"/>
  <c r="B167" i="17"/>
  <c r="B166" i="17"/>
  <c r="B165" i="17"/>
  <c r="H158" i="17"/>
  <c r="I137" i="17"/>
  <c r="I132" i="17"/>
  <c r="H132" i="17"/>
  <c r="H107" i="17"/>
  <c r="I88" i="17"/>
  <c r="I87" i="17"/>
  <c r="I86" i="17"/>
  <c r="I85" i="17"/>
  <c r="H74" i="17"/>
  <c r="H127" i="17" s="1"/>
  <c r="H52" i="17"/>
  <c r="H54" i="17" s="1"/>
  <c r="H56" i="17" s="1"/>
  <c r="I39" i="17"/>
  <c r="I28" i="17"/>
  <c r="I41" i="17" l="1"/>
  <c r="H110" i="17"/>
  <c r="I40" i="17"/>
  <c r="I42" i="17" s="1"/>
  <c r="I39" i="4"/>
  <c r="I40" i="4" s="1"/>
  <c r="I89" i="17" l="1"/>
  <c r="I43" i="17"/>
  <c r="I42" i="4"/>
  <c r="I89" i="4"/>
  <c r="I45" i="17"/>
  <c r="I75" i="16"/>
  <c r="I74" i="16"/>
  <c r="I73" i="16"/>
  <c r="I72" i="16"/>
  <c r="I71" i="16"/>
  <c r="I23" i="16"/>
  <c r="I25" i="16" s="1"/>
  <c r="I21" i="16"/>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K12" i="14"/>
  <c r="L12" i="14" s="1"/>
  <c r="K11" i="14"/>
  <c r="L11" i="14" s="1"/>
  <c r="K17" i="11"/>
  <c r="L17" i="11" s="1"/>
  <c r="K16" i="11"/>
  <c r="L16" i="11" s="1"/>
  <c r="K15" i="11"/>
  <c r="L15" i="11" s="1"/>
  <c r="K14" i="11"/>
  <c r="L14" i="11" s="1"/>
  <c r="K13" i="11"/>
  <c r="L13" i="11" s="1"/>
  <c r="K12" i="11"/>
  <c r="L12" i="11" s="1"/>
  <c r="K11" i="11"/>
  <c r="L11" i="11" s="1"/>
  <c r="I106" i="17" l="1"/>
  <c r="I72" i="17"/>
  <c r="I121" i="17"/>
  <c r="I111" i="17"/>
  <c r="I71" i="17"/>
  <c r="I55" i="17"/>
  <c r="I70" i="17"/>
  <c r="I125" i="17"/>
  <c r="I69" i="17"/>
  <c r="I124" i="17"/>
  <c r="I68" i="17"/>
  <c r="I53" i="17"/>
  <c r="I122" i="17"/>
  <c r="I66" i="17"/>
  <c r="I73" i="17"/>
  <c r="I109" i="17"/>
  <c r="I110" i="17" s="1"/>
  <c r="I165" i="17"/>
  <c r="I123" i="17"/>
  <c r="I108" i="17"/>
  <c r="I67" i="17"/>
  <c r="I52" i="17"/>
  <c r="I54" i="17" s="1"/>
  <c r="I56" i="17" s="1"/>
  <c r="I99" i="17" s="1"/>
  <c r="K19" i="11"/>
  <c r="K21" i="11" s="1"/>
  <c r="K24" i="11" s="1"/>
  <c r="I76" i="16"/>
  <c r="I77" i="16"/>
  <c r="I78" i="16" s="1"/>
  <c r="K25" i="14"/>
  <c r="K27" i="14" s="1"/>
  <c r="K26" i="15"/>
  <c r="K28" i="15" s="1"/>
  <c r="I142" i="4" l="1"/>
  <c r="I142" i="17"/>
  <c r="I74" i="17"/>
  <c r="I100" i="17" s="1"/>
  <c r="I126" i="17"/>
  <c r="I107" i="17"/>
  <c r="I112" i="17" s="1"/>
  <c r="I167" i="17" s="1"/>
  <c r="E33" i="12"/>
  <c r="I127" i="17" l="1"/>
  <c r="I128" i="17" s="1"/>
  <c r="I136" i="17" s="1"/>
  <c r="I138" i="17" s="1"/>
  <c r="I168" i="17" s="1"/>
  <c r="K30" i="14"/>
  <c r="I144" i="4" l="1"/>
  <c r="I144" i="17"/>
  <c r="K31" i="14"/>
  <c r="I19" i="10"/>
  <c r="I25" i="10"/>
  <c r="I23" i="10"/>
  <c r="I21" i="10"/>
  <c r="I17" i="10"/>
  <c r="H107" i="4"/>
  <c r="I143" i="4" l="1"/>
  <c r="I143" i="17"/>
  <c r="I146" i="17" s="1"/>
  <c r="I169" i="17" s="1"/>
  <c r="J27" i="10"/>
  <c r="P31" i="10"/>
  <c r="E59" i="12"/>
  <c r="E60" i="12" s="1"/>
  <c r="E9" i="12" l="1"/>
  <c r="H132" i="4" l="1"/>
  <c r="I132" i="4"/>
  <c r="I137" i="4" s="1"/>
  <c r="H158" i="4" l="1"/>
  <c r="H1" i="6" l="1"/>
  <c r="E13" i="8"/>
  <c r="E12" i="8"/>
  <c r="I88" i="4"/>
  <c r="E21" i="12"/>
  <c r="H74" i="4"/>
  <c r="H110" i="4" l="1"/>
  <c r="H127" i="4"/>
  <c r="P39" i="8"/>
  <c r="C26" i="8"/>
  <c r="G26" i="8"/>
  <c r="G39" i="8"/>
  <c r="E23" i="12"/>
  <c r="E25" i="12" s="1"/>
  <c r="I84" i="17" s="1"/>
  <c r="I146" i="4" l="1"/>
  <c r="J91" i="8"/>
  <c r="G25" i="8"/>
  <c r="G51" i="8"/>
  <c r="C51" i="8"/>
  <c r="C25" i="8"/>
  <c r="B89" i="8"/>
  <c r="G76" i="8"/>
  <c r="B88" i="8"/>
  <c r="B87" i="8"/>
  <c r="B86" i="8"/>
  <c r="B85" i="8"/>
  <c r="P65" i="8"/>
  <c r="E42" i="12"/>
  <c r="I86" i="4" s="1"/>
  <c r="I85" i="4"/>
  <c r="I84" i="4"/>
  <c r="C17" i="9"/>
  <c r="C16" i="9"/>
  <c r="H52" i="4"/>
  <c r="H54" i="4" s="1"/>
  <c r="H56" i="4" s="1"/>
  <c r="G52" i="8" l="1"/>
  <c r="G65" i="8" l="1"/>
  <c r="C52" i="8"/>
  <c r="I169" i="4" l="1"/>
  <c r="G63" i="8"/>
  <c r="G37" i="8"/>
  <c r="H9" i="9"/>
  <c r="C9" i="9"/>
  <c r="F19" i="9" l="1"/>
  <c r="E10" i="12"/>
  <c r="E12" i="12" s="1"/>
  <c r="I83" i="17" s="1"/>
  <c r="I90" i="17" s="1"/>
  <c r="I101" i="17" s="1"/>
  <c r="I102" i="17" s="1"/>
  <c r="I166" i="17" s="1"/>
  <c r="I170" i="17" s="1"/>
  <c r="I152" i="17" s="1"/>
  <c r="I153" i="17" s="1"/>
  <c r="I28" i="4"/>
  <c r="I83" i="4" l="1"/>
  <c r="I41" i="4"/>
  <c r="B171" i="4"/>
  <c r="B169" i="4"/>
  <c r="B168" i="4"/>
  <c r="B167" i="4"/>
  <c r="B165" i="4"/>
  <c r="B166" i="4"/>
  <c r="I45" i="4" l="1"/>
  <c r="I121" i="4" l="1"/>
  <c r="I55" i="4"/>
  <c r="I124" i="4"/>
  <c r="I165" i="4"/>
  <c r="I123" i="4"/>
  <c r="I122" i="4"/>
  <c r="I106" i="4"/>
  <c r="I108" i="4"/>
  <c r="I125" i="4"/>
  <c r="I109" i="4"/>
  <c r="I110" i="4" s="1"/>
  <c r="I111" i="4"/>
  <c r="I66" i="4"/>
  <c r="I67" i="4"/>
  <c r="I73" i="4"/>
  <c r="I68" i="4"/>
  <c r="I72" i="4"/>
  <c r="I71" i="4"/>
  <c r="I70" i="4"/>
  <c r="I69"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7" i="4" s="1"/>
  <c r="I74" i="4"/>
  <c r="I87" i="8"/>
  <c r="I91" i="8" s="1"/>
  <c r="I90" i="4" l="1"/>
  <c r="I101" i="4" s="1"/>
  <c r="C6" i="9"/>
  <c r="C7" i="9" s="1"/>
  <c r="C11" i="9" s="1"/>
  <c r="G22" i="8" s="1"/>
  <c r="G74" i="8"/>
  <c r="G78" i="8" s="1"/>
  <c r="H89" i="8" s="1"/>
  <c r="G34" i="8"/>
  <c r="G35" i="8" s="1"/>
  <c r="G41" i="8" s="1"/>
  <c r="G60" i="8"/>
  <c r="G61" i="8" s="1"/>
  <c r="G67" i="8" s="1"/>
  <c r="H6" i="9"/>
  <c r="H7" i="9" s="1"/>
  <c r="H11" i="9" s="1"/>
  <c r="P33" i="8" s="1"/>
  <c r="P35" i="8" s="1"/>
  <c r="P41" i="8" s="1"/>
  <c r="I100" i="4"/>
  <c r="I102" i="4" l="1"/>
  <c r="I166" i="4" s="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s="1"/>
  <c r="I4" i="6" s="1"/>
  <c r="I6" i="6" s="1"/>
  <c r="I8" i="6" l="1"/>
  <c r="I157" i="17"/>
  <c r="I156" i="17"/>
  <c r="I155" i="17"/>
  <c r="I157" i="4"/>
  <c r="I155" i="4"/>
  <c r="I156" i="4"/>
  <c r="I158" i="17" l="1"/>
  <c r="I171" i="17" s="1"/>
  <c r="I172" i="17" s="1"/>
  <c r="I184" i="17" s="1"/>
  <c r="I13" i="18" s="1"/>
  <c r="I15" i="18" s="1"/>
  <c r="I158" i="4"/>
  <c r="I186" i="17" l="1"/>
  <c r="I171" i="4"/>
  <c r="I172" i="4" s="1"/>
  <c r="I184" i="4" s="1"/>
  <c r="I5" i="18" s="1"/>
  <c r="I7" i="18" l="1"/>
  <c r="I21" i="18"/>
  <c r="I23" i="18" s="1"/>
  <c r="B3" i="7"/>
  <c r="I186" i="4" l="1"/>
</calcChain>
</file>

<file path=xl/sharedStrings.xml><?xml version="1.0" encoding="utf-8"?>
<sst xmlns="http://schemas.openxmlformats.org/spreadsheetml/2006/main" count="999" uniqueCount="431">
  <si>
    <t>-</t>
  </si>
  <si>
    <t>VALOR (R$)</t>
  </si>
  <si>
    <t>%</t>
  </si>
  <si>
    <t>Outros (especificar)</t>
  </si>
  <si>
    <t>Categoria profissional (vinculada à execução contratual)</t>
  </si>
  <si>
    <t>Salário Nominativo da Categoria Profissional</t>
  </si>
  <si>
    <t>Tipo de serviço (mesmo serviço com características distintas)</t>
  </si>
  <si>
    <t>A</t>
  </si>
  <si>
    <t>B</t>
  </si>
  <si>
    <t>C</t>
  </si>
  <si>
    <t>D</t>
  </si>
  <si>
    <t>E</t>
  </si>
  <si>
    <t>F</t>
  </si>
  <si>
    <t>G</t>
  </si>
  <si>
    <t>H</t>
  </si>
  <si>
    <t>COMPOSIÇÃO DA REMUNERAÇÃO</t>
  </si>
  <si>
    <t>INSUMOS DIVERSOS</t>
  </si>
  <si>
    <t>TOTAL SUBMÓDULO 4.1</t>
  </si>
  <si>
    <t>TOTAL SUBMÓDULO 4.2</t>
  </si>
  <si>
    <t>CUSTOS INDIRETOS, TRIBUTOS E LUCRO</t>
  </si>
  <si>
    <t>4.1</t>
  </si>
  <si>
    <t>4.2</t>
  </si>
  <si>
    <t>Mão-de-Obra vinculada à execução contratual (valor por empregado)</t>
  </si>
  <si>
    <t>MÓDULO 1 - COMPOSIÇÃO DA REMUNERAÇÃO</t>
  </si>
  <si>
    <t>Tipo de Serviço</t>
  </si>
  <si>
    <t>Unidade de Medida</t>
  </si>
  <si>
    <t>Quantidade total a contratar (em função da unidade de medida)</t>
  </si>
  <si>
    <t>Identificação do Serviço</t>
  </si>
  <si>
    <t>TRIBUTOS</t>
  </si>
  <si>
    <t>C.1</t>
  </si>
  <si>
    <t>C.2</t>
  </si>
  <si>
    <t>C.3</t>
  </si>
  <si>
    <t>a)</t>
  </si>
  <si>
    <t>b)</t>
  </si>
  <si>
    <t>c)</t>
  </si>
  <si>
    <t>Valor dos Tributos = P1 - Po</t>
  </si>
  <si>
    <t>Dados para composição dos custos referentes à mão-de-obra</t>
  </si>
  <si>
    <t>Classificação Brasileira de Ocupações (CBO)</t>
  </si>
  <si>
    <t>MÓDULO 2 – ENCARGOS E BENEFÍCIOS ANUAIS, MENSAIS E DIÁRIOS</t>
  </si>
  <si>
    <t>TOTAL SUBMÓDULO 2.1</t>
  </si>
  <si>
    <t>GPS, FGTS e Outras Contribuições</t>
  </si>
  <si>
    <t>TOTAL SUBMÓDULO 2.2</t>
  </si>
  <si>
    <t>Submódulo 2.2 - GPS, FGTS e Outras Contribuições</t>
  </si>
  <si>
    <t>Submódulo 2.3 - Benefícios Mensais e Diários</t>
  </si>
  <si>
    <t>TOTAL SUBMÓDULO 2.3</t>
  </si>
  <si>
    <t>2.1</t>
  </si>
  <si>
    <t>2.2</t>
  </si>
  <si>
    <t>2.3</t>
  </si>
  <si>
    <t>Módulo 2 - Encargos, Benefícios Anuais, Mensais e Diários</t>
  </si>
  <si>
    <t>Benefícios Mensais e Diários</t>
  </si>
  <si>
    <t>TOTAL DO MÓDULO 1</t>
  </si>
  <si>
    <t>TOTAL DO MÓDULO 2</t>
  </si>
  <si>
    <t>MÓDULO 3 – PROVISÃO PARA RESCISÃO</t>
  </si>
  <si>
    <t>PROVISÃO PARA RESCISÃO</t>
  </si>
  <si>
    <t>TOTAL DO MÓDULO 3</t>
  </si>
  <si>
    <t>MÓDULO 4 – CUSTO DE REPOSIÇÃO DO PROFISSIONAL AUSENTE</t>
  </si>
  <si>
    <t>QUADRO-RESUMO DO MÓDULO 4 - CUSTO DE REPOSIÇÃO DO PROFISSIONAL AUSENTE</t>
  </si>
  <si>
    <t>Módulo 4 - Custo de Reposição do Profissional Ausente</t>
  </si>
  <si>
    <t>TOTAL DO MÓDULO 4</t>
  </si>
  <si>
    <t>MÓDULO 5 – INSUMOS DIVERSOS</t>
  </si>
  <si>
    <t>TOTAL DO MÓDULO 5</t>
  </si>
  <si>
    <t>MÓDULO 6 – CUSTOS INDIRETOS, TRIBUTOS E LUCRO</t>
  </si>
  <si>
    <t>TOTAL DO MÓDULO 6</t>
  </si>
  <si>
    <t>QUADRO RESUMO DO CUSTO POR EMPREGADO</t>
  </si>
  <si>
    <t>Subtotal (A + B + C + D + E)</t>
  </si>
  <si>
    <t>MODELO DE PLANILHA DE CUSTOS E FORMAÇÃO DE PREÇOS</t>
  </si>
  <si>
    <t>Discriminação dos Serviços (Dados Referentes à Contratação)</t>
  </si>
  <si>
    <t>Data de apresentação da proposta (dia/mês/ano):</t>
  </si>
  <si>
    <t>Município/UF:</t>
  </si>
  <si>
    <t>Número de meses de execução contratual:</t>
  </si>
  <si>
    <t>1. MÓDULOS</t>
  </si>
  <si>
    <t>Mão de obra</t>
  </si>
  <si>
    <t>Mão de obra vinculada à execução contratual</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</si>
  <si>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</si>
  <si>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</si>
  <si>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12 meses.</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</si>
  <si>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</si>
  <si>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</si>
  <si>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</si>
  <si>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</si>
  <si>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</si>
  <si>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</si>
  <si>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</si>
  <si>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</si>
  <si>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</si>
  <si>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</si>
  <si>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r>
      <rPr>
        <b/>
        <sz val="10"/>
        <rFont val="Arial"/>
        <family val="2"/>
      </rPr>
      <t>Nota</t>
    </r>
    <r>
      <rPr>
        <sz val="10"/>
        <rFont val="Arial"/>
        <family val="2"/>
      </rPr>
      <t>: Valores mensais por empregado.</t>
    </r>
  </si>
  <si>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</si>
  <si>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</si>
  <si>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</si>
  <si>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</si>
  <si>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</si>
  <si>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</si>
  <si>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VALOR TOTAL POR EMPREGADO</t>
  </si>
  <si>
    <t>Fator K:</t>
  </si>
  <si>
    <t>Valor Total por Empregado / Salário Base</t>
  </si>
  <si>
    <t>PERCENTUAIS POR TIPO DE DESLIGAMENTO</t>
  </si>
  <si>
    <t>Tipos</t>
  </si>
  <si>
    <t>Percentual</t>
  </si>
  <si>
    <t>Demissão SEM justa Causa</t>
  </si>
  <si>
    <t>Desligamentos OUTROS TIPOS</t>
  </si>
  <si>
    <t>Demissão COM justa Causa</t>
  </si>
  <si>
    <t xml:space="preserve">Demissão SEM justa Causa - AP 
INDENIZADO </t>
  </si>
  <si>
    <t>Demissão SEM justa Causa - AP 
TRABALHADO</t>
  </si>
  <si>
    <t>Base de Cálculo</t>
  </si>
  <si>
    <t>Módulo 1</t>
  </si>
  <si>
    <t>GPS</t>
  </si>
  <si>
    <t>Submódulo 2.1</t>
  </si>
  <si>
    <t>Total</t>
  </si>
  <si>
    <t>Valor GPS</t>
  </si>
  <si>
    <t>FGTS</t>
  </si>
  <si>
    <t>Valor FGTS</t>
  </si>
  <si>
    <t>AP INDENIZADO</t>
  </si>
  <si>
    <t>Módulo 2</t>
  </si>
  <si>
    <t>GPS (-)</t>
  </si>
  <si>
    <t>Nº Meses emprego</t>
  </si>
  <si>
    <t>Percentual FGTS</t>
  </si>
  <si>
    <t>Multa FGTS</t>
  </si>
  <si>
    <t>Pencentual CAGED</t>
  </si>
  <si>
    <t>AP TRABALHADO</t>
  </si>
  <si>
    <r>
      <t xml:space="preserve">VALOR </t>
    </r>
    <r>
      <rPr>
        <b/>
        <sz val="10"/>
        <color rgb="FF0000FF"/>
        <rFont val="Arial"/>
        <family val="2"/>
      </rPr>
      <t>AP INDENIZADO</t>
    </r>
  </si>
  <si>
    <r>
      <t xml:space="preserve">VALOR MULTA FGTS E CONTRIBUIÇÃO SOCIAL NO </t>
    </r>
    <r>
      <rPr>
        <b/>
        <sz val="10"/>
        <color rgb="FF0000FF"/>
        <rFont val="Arial"/>
        <family val="2"/>
      </rPr>
      <t>AP INDENIZADO</t>
    </r>
  </si>
  <si>
    <r>
      <t xml:space="preserve">VALOR </t>
    </r>
    <r>
      <rPr>
        <b/>
        <sz val="10"/>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</si>
  <si>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</si>
  <si>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</si>
  <si>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t>CUSTO DE REPOSIÇÃO DO PROFISSIONAL AUSENTE - CRPA</t>
  </si>
  <si>
    <t>valor que será pago toda vez que um empregado estiver ausente e será necessária sua reposição.</t>
  </si>
  <si>
    <t>Módulo 1:</t>
  </si>
  <si>
    <t>Módulo 2:</t>
  </si>
  <si>
    <t>Módulo 3:</t>
  </si>
  <si>
    <t xml:space="preserve">Total </t>
  </si>
  <si>
    <t>Custo diário:</t>
  </si>
  <si>
    <t>Estimativa de dias da necessidade anual de reposição (Férias)</t>
  </si>
  <si>
    <t>Estimativa de dias da necessidade anual de reposição (Ausências legais)</t>
  </si>
  <si>
    <t>Estimativa de dias da necessidade anual de reposição (Paternidade)</t>
  </si>
  <si>
    <t>Estimativa de dias da necessidade anual de reposição (Maternidade)</t>
  </si>
  <si>
    <t>Estimativa de dias da necessidade anual de reposição (Acidente Trabalho)</t>
  </si>
  <si>
    <t>Custo mensal de reposição (Ausências legais)</t>
  </si>
  <si>
    <t>Custo mensal de reposição (Férias)</t>
  </si>
  <si>
    <t>Custo mensal de reposição (Paternidade)</t>
  </si>
  <si>
    <t>Custo mensal de reposição (Acidente Trabalho)</t>
  </si>
  <si>
    <t>Custo mensal de reposição (Maternidade)</t>
  </si>
  <si>
    <t>TT dias Rep</t>
  </si>
  <si>
    <t>Acórdão TCU Plenário n. 1186/2017</t>
  </si>
  <si>
    <r>
      <rPr>
        <b/>
        <sz val="10"/>
        <rFont val="Arial"/>
        <family val="2"/>
      </rPr>
      <t>Nota 1</t>
    </r>
    <r>
      <rPr>
        <sz val="10"/>
        <rFont val="Arial"/>
        <family val="2"/>
      </rPr>
      <t>: Os  percentuais  dos  encargos  previdenciários,  do FGTS e  demais  contribuições  são aqueles</t>
    </r>
  </si>
  <si>
    <t>Item</t>
  </si>
  <si>
    <t>Unid.</t>
  </si>
  <si>
    <t>Quant.</t>
  </si>
  <si>
    <t>Órgãos/Licitações/Contratos/Fornecedores/Sites consultados</t>
  </si>
  <si>
    <t>Custo estimado</t>
  </si>
  <si>
    <t>Custo médio Unit.</t>
  </si>
  <si>
    <t>Custo médio Total</t>
  </si>
  <si>
    <t>Valor Unit</t>
  </si>
  <si>
    <t>Pç</t>
  </si>
  <si>
    <t>Par</t>
  </si>
  <si>
    <t>CUSTO MÉDIO ESTIMADO MENSAL COM UNIFORME E SEUS COMPLEMENTOS</t>
  </si>
  <si>
    <t>Observação, Assinatura e Carimbo</t>
  </si>
  <si>
    <t>Salário Base</t>
  </si>
  <si>
    <t>Assistência Médica</t>
  </si>
  <si>
    <t>Assistência Familiar (Auxílio Doença, Morte, Funeral)</t>
  </si>
  <si>
    <t>AUXÍLIO CRECHE</t>
  </si>
  <si>
    <t>Benefício</t>
  </si>
  <si>
    <t>Incidência</t>
  </si>
  <si>
    <t>Nº Vales por Dia</t>
  </si>
  <si>
    <t>Dias Efetivamente Trabalhados</t>
  </si>
  <si>
    <t>Percentual Desconto (22 dias=6% | 15 dias=3%)</t>
  </si>
  <si>
    <t>Custo Efetivo do Vale Transporte</t>
  </si>
  <si>
    <t>Valor Unitário da Passagem</t>
  </si>
  <si>
    <t>Valor do Vale Alimentação</t>
  </si>
  <si>
    <t>-Custo do Transporte</t>
  </si>
  <si>
    <t>-Desconto Funcionário</t>
  </si>
  <si>
    <t>-Custo do Vale Alimentação</t>
  </si>
  <si>
    <t>Auxílio-Refeição/Alimentação</t>
  </si>
  <si>
    <t>Vale Transporte</t>
  </si>
  <si>
    <t>Valor da Assistência Médica</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</si>
  <si>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</si>
  <si>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Valor da Assistência Familiar</t>
  </si>
  <si>
    <t>Custo Efetivo da Assistência Médica</t>
  </si>
  <si>
    <t>Custo Efetivo da Assistência Familiar</t>
  </si>
  <si>
    <t>Seguro de Vida</t>
  </si>
  <si>
    <t>Custo Efetivo do Auxílio-Refeição/Alimentação</t>
  </si>
  <si>
    <t>Percentual total</t>
  </si>
  <si>
    <t>Percentual/Valor Desconto PAT/Cota-Parte Funcionário</t>
  </si>
  <si>
    <t>Percentual/Valor Desconto/Cota-Parte Funcionário</t>
  </si>
  <si>
    <t xml:space="preserve">---&gt; </t>
  </si>
  <si>
    <t xml:space="preserve"> Ap Indenizado</t>
  </si>
  <si>
    <t xml:space="preserve"> Ap Trabalhado</t>
  </si>
  <si>
    <r>
      <t xml:space="preserve">MULTA FGTS E CONTRIBUIÇÃO SOCIAL SOBRE O </t>
    </r>
    <r>
      <rPr>
        <b/>
        <sz val="10"/>
        <color rgb="FF0000FF"/>
        <rFont val="Arial"/>
        <family val="2"/>
      </rPr>
      <t>AP INDENIZADO</t>
    </r>
  </si>
  <si>
    <r>
      <t xml:space="preserve">VALOR MULTA FGTS E CONTRIBUIÇÃO SOCIAL NO </t>
    </r>
    <r>
      <rPr>
        <b/>
        <sz val="9"/>
        <color rgb="FF0000FF"/>
        <rFont val="Arial"/>
        <family val="2"/>
      </rPr>
      <t>AP INDENIZADO</t>
    </r>
  </si>
  <si>
    <t>OU</t>
  </si>
  <si>
    <r>
      <t xml:space="preserve">VALOR MULTA FGTS E CONTRIBUIÇÃO SOCIAL NO </t>
    </r>
    <r>
      <rPr>
        <b/>
        <sz val="9"/>
        <color rgb="FF00B050"/>
        <rFont val="Arial"/>
        <family val="2"/>
      </rPr>
      <t>AP TRABALHADO</t>
    </r>
  </si>
  <si>
    <t>Resumo Módulo 3 - Provisão para Rescisão</t>
  </si>
  <si>
    <t>Rubricas</t>
  </si>
  <si>
    <t>Referência</t>
  </si>
  <si>
    <t>Demissão por justa causa</t>
  </si>
  <si>
    <t>Submódulo 2.1 (-)</t>
  </si>
  <si>
    <t>VALOR DEMISSÃO POR JUSTA CAUSA</t>
  </si>
  <si>
    <t>Acórdãos</t>
  </si>
  <si>
    <t>TCU</t>
  </si>
  <si>
    <t>CNJ</t>
  </si>
  <si>
    <r>
      <t xml:space="preserve">VALOR </t>
    </r>
    <r>
      <rPr>
        <b/>
        <sz val="9"/>
        <color rgb="FF00B050"/>
        <rFont val="Arial"/>
        <family val="2"/>
      </rPr>
      <t>AP TRABALHADO</t>
    </r>
  </si>
  <si>
    <r>
      <t xml:space="preserve">VALOR </t>
    </r>
    <r>
      <rPr>
        <b/>
        <sz val="9"/>
        <color rgb="FF0000FF"/>
        <rFont val="Arial"/>
        <family val="2"/>
      </rPr>
      <t>AP INDENIZADO</t>
    </r>
  </si>
  <si>
    <t>Dias Mês</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</si>
  <si>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</si>
  <si>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Custo Total Mês Reposição Profissional Ausente</t>
  </si>
  <si>
    <t>CUSTO Intrajornada</t>
  </si>
  <si>
    <t>Divisor de Hora</t>
  </si>
  <si>
    <t>Previsto na CCT</t>
  </si>
  <si>
    <t>Valor da hora</t>
  </si>
  <si>
    <t>Quantidade de horas/mês a repor (12x36h)</t>
  </si>
  <si>
    <t>Custo Efetivo da Intrajornada</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</si>
  <si>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</si>
  <si>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</si>
  <si>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r>
      <t>PIS</t>
    </r>
    <r>
      <rPr>
        <sz val="10"/>
        <color rgb="FFFF0000"/>
        <rFont val="Arial"/>
        <family val="2"/>
      </rPr>
      <t xml:space="preserve"> </t>
    </r>
    <r>
      <rPr>
        <i/>
        <sz val="9"/>
        <color rgb="FFFF0000"/>
        <rFont val="Arial"/>
        <family val="2"/>
      </rPr>
      <t>(somatório dos módulos 1,2,3,4,5 + CI + Lucro) / (1-%tributos)*alíquota%</t>
    </r>
  </si>
  <si>
    <r>
      <t xml:space="preserve">COFINS </t>
    </r>
    <r>
      <rPr>
        <i/>
        <sz val="9"/>
        <color rgb="FFFF0000"/>
        <rFont val="Arial"/>
        <family val="2"/>
      </rPr>
      <t>(somatório dos módulos 1,2,3,4,5 + CI + Lucro) / (1-%tributos)*alíquota%</t>
    </r>
  </si>
  <si>
    <r>
      <t xml:space="preserve">ISS </t>
    </r>
    <r>
      <rPr>
        <i/>
        <sz val="9"/>
        <color rgb="FFFF0000"/>
        <rFont val="Arial"/>
        <family val="2"/>
      </rPr>
      <t>(somatório dos módulos 1,2,3,4,5 + CI + Lucro) / (1-%tributos)*alíquota%</t>
    </r>
  </si>
  <si>
    <t>(Total dos Módulos 1, 2, 3, 4 e 5+ Custos indiretos + lucro)= Po = .......</t>
  </si>
  <si>
    <t>Po / (1 - To) = P1 = ...............................................................................</t>
  </si>
  <si>
    <t>Tributos % = To = .................................................................................</t>
  </si>
  <si>
    <t>Valor do Premio Morte 26xRem</t>
  </si>
  <si>
    <t>Valor do Premio Invalidez 52xRem</t>
  </si>
  <si>
    <t>Alíquota do Seguro (Incidência)</t>
  </si>
  <si>
    <t>&lt;----</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</si>
  <si>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</si>
  <si>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Especificação dos Equipamentos, Ferramentas e Acessórios</t>
  </si>
  <si>
    <t>Custo total anual dos equipamentos, ferramentas e acessórios</t>
  </si>
  <si>
    <t>Custo Efetivo Mensal</t>
  </si>
  <si>
    <t>Quando o Acordo Coletivo for silente com relação ao valor do seguro, será obtido o</t>
  </si>
  <si>
    <t>valor por meio da soma das indenizações previstas no Acordo Coletivo e multiplicado pela</t>
  </si>
  <si>
    <t>alíquota (0,0078%). Essa alíquota representa uma média de acordo com os estudos da FIA .</t>
  </si>
  <si>
    <t>Incidência: probabilidade de ocorrência da ausência, com base nos dados estatísticos apurados, obtidos da Caderno Técnico de Limpeza 2018 RO</t>
  </si>
  <si>
    <t>Meses de pagamento</t>
  </si>
  <si>
    <t>Meses de pagamento: tendo em vista que a empregada fica afastada nos 4 (quatro) primeiros meses do nascimento da criança, entende-se necessário computar tão somente os 2 (dois) meses restantes.</t>
  </si>
  <si>
    <t>Custo Anual</t>
  </si>
  <si>
    <t>Nº Empregados cobertos</t>
  </si>
  <si>
    <t>VALOR TOTAL PROVISÃO PARA RESCISÃO (MÓD. 3)</t>
  </si>
  <si>
    <t>1/12 (um doze avos) dos valores referentes a gratificação natalina, férias e adicional de férias.</t>
  </si>
  <si>
    <r>
      <rPr>
        <b/>
        <sz val="10"/>
        <rFont val="Arial"/>
        <family val="2"/>
      </rPr>
      <t>Nota 3</t>
    </r>
    <r>
      <rPr>
        <sz val="10"/>
        <rFont val="Arial"/>
        <family val="2"/>
      </rPr>
      <t>: Esses percentuais incidem sobre o Módulo 1 e o Submódulo 2.1</t>
    </r>
  </si>
  <si>
    <t>Incidência de GPS, FGTS e outras contribuições sobre o Aviso Prévio Trabalhado</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</si>
  <si>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</si>
  <si>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</si>
  <si>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Submódulo 4.1 - Substituto nas Ausências Legais</t>
  </si>
  <si>
    <t>Substituto na cobertura de Outras ausências (especificar)</t>
  </si>
  <si>
    <t>Submódulo 4.2 - Substituto na Intrajornada</t>
  </si>
  <si>
    <t>Substituto nas Ausências Legais</t>
  </si>
  <si>
    <t>Substituto na Intrajornada</t>
  </si>
  <si>
    <t>Fardamento e seus complementos</t>
  </si>
  <si>
    <t>Custo anual do uniforme, por empregado.</t>
  </si>
  <si>
    <r>
      <t xml:space="preserve">Custo Efetivo mensal do uniforme e seus complementos por empregado </t>
    </r>
    <r>
      <rPr>
        <b/>
        <i/>
        <sz val="10"/>
        <rFont val="Arial"/>
        <family val="2"/>
      </rPr>
      <t>(custo anual / 12 meses )</t>
    </r>
  </si>
  <si>
    <t>Custo total anual dos utensílios de consumo</t>
  </si>
  <si>
    <t xml:space="preserve">Custo efetivo mensal dos materiais e utensílios de consumo </t>
  </si>
  <si>
    <t>Valor</t>
  </si>
  <si>
    <r>
      <rPr>
        <b/>
        <sz val="10"/>
        <rFont val="Arial"/>
        <family val="2"/>
      </rPr>
      <t>Licitação Nº</t>
    </r>
    <r>
      <rPr>
        <sz val="10"/>
        <rFont val="Arial"/>
        <family val="2"/>
      </rPr>
      <t>: ....................... ............/...............</t>
    </r>
  </si>
  <si>
    <t>Data-base da categoria (dia/mês/ano)</t>
  </si>
  <si>
    <t>Submódulo 2.1 - 13º(décimo terceiro), Salário, Férias e Adicional de Férias</t>
  </si>
  <si>
    <t>de Trabalho e atentar-se ao disposto no art. 6º da Instrução Normativa SEGES/MP n° 5, de 2017.</t>
  </si>
  <si>
    <t>QUADRO-RESUMO DO MÓDULO 2 - ENCARGOS e BENEFÍCIOS ANUAIS, MENSAIS E DIÁRIOS</t>
  </si>
  <si>
    <t>13° (décimo terceiro) Salário, Férias e Adicional de Férias</t>
  </si>
  <si>
    <t>Substituto na cobertura de Intervalo para repouso ou alimentação</t>
  </si>
  <si>
    <t>Dia ........../........../......... às ........ : ...... horas</t>
  </si>
  <si>
    <t>Número e ano do Acordo, Convenção ou Dissídio Coletivo:</t>
  </si>
  <si>
    <t>GPS, FGTS e Outras contribuições</t>
  </si>
  <si>
    <t>Dados do Cadastro Geral de Empregados e Desempregados (CAGED) ...UF...</t>
  </si>
  <si>
    <t>Ver caderno Técnico da UF e preencher índices em AMARELO</t>
  </si>
  <si>
    <t>&lt;----- Simulação de outros cenários para caso concreto</t>
  </si>
  <si>
    <t>Caderno Técnico</t>
  </si>
  <si>
    <t xml:space="preserve">Caso </t>
  </si>
  <si>
    <t>Concreto</t>
  </si>
  <si>
    <t>Férias</t>
  </si>
  <si>
    <t>Ausência justificada</t>
  </si>
  <si>
    <t>Curso de reciclagem</t>
  </si>
  <si>
    <t>Acidente de trabalho</t>
  </si>
  <si>
    <t>Afastamento por doença</t>
  </si>
  <si>
    <t>Consulta médica filho</t>
  </si>
  <si>
    <t>Óbitos na família</t>
  </si>
  <si>
    <t>Casamento</t>
  </si>
  <si>
    <t>Doação de sangue</t>
  </si>
  <si>
    <t>Testemunho</t>
  </si>
  <si>
    <t>Paternidade</t>
  </si>
  <si>
    <t>Maternidade</t>
  </si>
  <si>
    <t>Consulta pré-natal</t>
  </si>
  <si>
    <t>Necessidade de dias de reposição</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</si>
  <si>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</si>
  <si>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Uniformes e EPI's</t>
  </si>
  <si>
    <t>Materiais e Utensílios de consumo</t>
  </si>
  <si>
    <t>Equipamentos, Ferramentas e Acessórios</t>
  </si>
  <si>
    <t>Fator K ou Fator Economicidade (resultado do preço do posto pela remuneração)</t>
  </si>
  <si>
    <t>Referência considerado exequível</t>
  </si>
  <si>
    <t>2,5 a 2,8</t>
  </si>
  <si>
    <t>sem material</t>
  </si>
  <si>
    <t>2,9 e 3,3</t>
  </si>
  <si>
    <t>com material</t>
  </si>
  <si>
    <t>contratações de TIC</t>
  </si>
  <si>
    <t>https://www.gov.br/governodigital/pt-br/contratacoes/nota-metodologica.pdf</t>
  </si>
  <si>
    <t>Nota Técnica nº 2/2018/CGAC/CISET/SG-PR (objeto copeiragem, o Fator considerado como média adequada foi 2,7)</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</si>
  <si>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</si>
  <si>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SUBTOTAL SUBMÓDULO 2.1</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</si>
  <si>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</si>
  <si>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</si>
  <si>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</si>
  <si>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</si>
  <si>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</si>
  <si>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</si>
  <si>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r>
      <t xml:space="preserve">INCRA </t>
    </r>
    <r>
      <rPr>
        <sz val="10"/>
        <color rgb="FFFF0000"/>
        <rFont val="Arial"/>
        <family val="2"/>
      </rPr>
      <t>(Módulo1)*Alíquota</t>
    </r>
  </si>
  <si>
    <r>
      <t xml:space="preserve">FGTS </t>
    </r>
    <r>
      <rPr>
        <sz val="10"/>
        <color rgb="FFFF0000"/>
        <rFont val="Arial"/>
        <family val="2"/>
      </rPr>
      <t>(Módulo1)*Alíquota</t>
    </r>
  </si>
  <si>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</si>
  <si>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</si>
  <si>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Transporte </t>
    </r>
    <r>
      <rPr>
        <i/>
        <sz val="8"/>
        <color rgb="FFFF0000"/>
        <rFont val="Arial"/>
        <family val="2"/>
      </rPr>
      <t>(ver Decreto Municipal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</si>
  <si>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</si>
  <si>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</si>
  <si>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</si>
  <si>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 xml:space="preserve">Incidência do FGTS sobre Aviso Prévio Indenizado </t>
  </si>
  <si>
    <r>
      <t xml:space="preserve">Aviso Prévio Trabalhado </t>
    </r>
    <r>
      <rPr>
        <i/>
        <sz val="8"/>
        <color rgb="FFFF0000"/>
        <rFont val="Arial"/>
        <family val="2"/>
      </rPr>
      <t>(Acórdão TCU Plenário nº. 1186/2017)</t>
    </r>
  </si>
  <si>
    <r>
      <t xml:space="preserve">Aviso Prévio Indenizado </t>
    </r>
    <r>
      <rPr>
        <i/>
        <sz val="8"/>
        <color rgb="FFFF0000"/>
        <rFont val="Arial"/>
        <family val="2"/>
      </rPr>
      <t>[0,05x(1/12)]x100</t>
    </r>
  </si>
  <si>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</si>
  <si>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Multa do FGTS e contribuição social sobre o Aviso Prévio Trabalhado </t>
    </r>
    <r>
      <rPr>
        <i/>
        <sz val="8"/>
        <color rgb="FFFF0000"/>
        <rFont val="Arial"/>
        <family val="2"/>
      </rPr>
      <t>((item 14, Anexo XIII, IN 5/2017-Conta Vinculada, onde somatório da multa do API + APT = 4,00%)</t>
    </r>
  </si>
  <si>
    <t>Incidência do Submódulo 2.2 sobre as Ausências Legais</t>
  </si>
  <si>
    <t>SUBTOTAL SUBMÓDULO 4.1</t>
  </si>
  <si>
    <r>
      <t xml:space="preserve">Férias e Adicional de Férias </t>
    </r>
    <r>
      <rPr>
        <i/>
        <sz val="8"/>
        <color rgb="FFFF0000"/>
        <rFont val="Arial"/>
        <family val="2"/>
      </rPr>
      <t>(item 14, Anexo XIII, IN 5/2017-Conta Vinculada)</t>
    </r>
  </si>
  <si>
    <r>
      <t>13º (Décimo-terceiro) salário</t>
    </r>
    <r>
      <rPr>
        <sz val="10"/>
        <color indexed="10"/>
        <rFont val="Arial"/>
        <family val="2"/>
      </rPr>
      <t xml:space="preserve"> </t>
    </r>
    <r>
      <rPr>
        <i/>
        <sz val="8"/>
        <color rgb="FFFF0000"/>
        <rFont val="Arial"/>
        <family val="2"/>
      </rPr>
      <t>(1/12)</t>
    </r>
  </si>
  <si>
    <r>
      <t xml:space="preserve">Incidência do Submódulo 2.2 sobre 13º Salário, Férias e Adicional de Férias </t>
    </r>
    <r>
      <rPr>
        <i/>
        <sz val="8"/>
        <color rgb="FFFF0000"/>
        <rFont val="Arial"/>
        <family val="2"/>
      </rPr>
      <t>(item 14, Anexo XIII, IN 5/2017-Conta Vinculada. Caso SAT/RAT 1%=7,39%; 2%=7,60%; 3%=7,82%)</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</si>
  <si>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</si>
  <si>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</si>
  <si>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</si>
  <si>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</si>
  <si>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Orientações para o preenchimento da Planilha</t>
  </si>
  <si>
    <t xml:space="preserve">Premissas: </t>
  </si>
  <si>
    <t>-Independente dos percentuais cotados pela licitante em sua planilha de custo, quando da execução do contrato os valores retidos para conta vinculada serão aqueles indicados no item 14, Anexo XII, da IN 5/2017;</t>
  </si>
  <si>
    <t>Aviso Prévio Trabalhado (Acórdão TCU Plenário nº. 1186/2017), será reduzido para 10%, do índice cotado pelo licitante em sua planilha</t>
  </si>
  <si>
    <t>OBSERVAÇÃO: O componente de custo indicado na letra C, acima, pode ser calculado juntamente com o submódulo 2.2.</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</si>
  <si>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</si>
  <si>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</si>
  <si>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</si>
  <si>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-Com exceção do Módulo 4, os demais componentes da planilha se referem aos custos do empregado titular do posto contratado;</t>
  </si>
  <si>
    <t>-Itens da planilha que são considerados custos não renováveis, ou seja, quando da primeira prorrogação contratual serão reduzidos ou suprimidos do valor mensal contratado:</t>
  </si>
  <si>
    <r>
      <t xml:space="preserve">Férias e Adicional de Férias </t>
    </r>
    <r>
      <rPr>
        <i/>
        <sz val="8"/>
        <color rgb="FFFF0000"/>
        <rFont val="Arial"/>
        <family val="2"/>
      </rPr>
      <t>(a aplicação do percentual de 12,10% sobre a remuneração mensal decorre do item 14, Anexo XII, IN 5/2017-Conta Vinculada)</t>
    </r>
  </si>
  <si>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</si>
  <si>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</si>
  <si>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</si>
  <si>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</si>
  <si>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</si>
  <si>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</si>
  <si>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</si>
  <si>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</si>
  <si>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</si>
  <si>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</si>
  <si>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</si>
  <si>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</si>
  <si>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</si>
  <si>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</si>
  <si>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</si>
  <si>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</si>
  <si>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</si>
  <si>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</si>
  <si>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</si>
  <si>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</si>
  <si>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</si>
  <si>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</si>
  <si>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t>Detalhamento das memórias de cálculo utilizadas pela administração em sua estimativa</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</si>
  <si>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</si>
  <si>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</si>
  <si>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Declaro que foi realizada pesquisa mercadológica conforme dados abaixo:</t>
  </si>
  <si>
    <t>DESCRIÇÃO</t>
  </si>
  <si>
    <t xml:space="preserve">QUADRO DEMONSTRATIVO DO VALOR GLOBAL DA PROPOSTA </t>
  </si>
  <si>
    <t>Valor mensal dos serviços</t>
  </si>
  <si>
    <t>Meses do Contrato</t>
  </si>
  <si>
    <t>Valor global da proposta (Valor mensal do serviço multiplicado pelo número de meses do contrato)</t>
  </si>
  <si>
    <t>Cesta básica</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</si>
  <si>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</si>
  <si>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r>
      <rPr>
        <b/>
        <sz val="10"/>
        <rFont val="Arial"/>
        <family val="2"/>
      </rPr>
      <t>Nota 3</t>
    </r>
    <r>
      <rPr>
        <sz val="10"/>
        <rFont val="Arial"/>
        <family val="2"/>
      </rPr>
      <t>: o custo de substituição do empregado, em suas férias, pelo substituto já está embutido no cálculo da conta vinculada em 12,10%</t>
    </r>
  </si>
  <si>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</si>
  <si>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</si>
  <si>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</si>
  <si>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</si>
  <si>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</si>
  <si>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http://www.licitacaoecontrato.com.br/lecComenta/o-desencontro-entre-norma-e-pratica-o-caso-da-in-07-2018-e-as-ferias-11022022.html</t>
  </si>
  <si>
    <r>
      <t xml:space="preserve">Substituto na cobertura de Férias </t>
    </r>
    <r>
      <rPr>
        <sz val="10"/>
        <color rgb="FFFF0000"/>
        <rFont val="Arial"/>
        <family val="2"/>
      </rPr>
      <t>inaplicável, conforme memorial de cálculo</t>
    </r>
  </si>
  <si>
    <t>Dessa forma, ao provisionarmos o percentual estabelecido pelo Manual da Conta Vinculada no Submódulo 2.1, 12,10%, não se faz necessário efetuar qualquer previsão no Submódulo 4.1.</t>
  </si>
  <si>
    <t>Em relação ao item 4.1 conforme Doutrinador João Luiz Domingues, nas planilhas de custo com conta vinculada é inaplicável a previsão adicional de substituto em férias, pois a despesa já está devidamente suportada no percentual de 12,10%.</t>
  </si>
  <si>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</si>
  <si>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</si>
  <si>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</si>
  <si>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</si>
  <si>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</si>
  <si>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Vigilância orgânica</t>
  </si>
  <si>
    <t>12x36</t>
  </si>
  <si>
    <t>5173-30</t>
  </si>
  <si>
    <r>
      <t xml:space="preserve">Adicional Periculosidade  </t>
    </r>
    <r>
      <rPr>
        <sz val="10"/>
        <color rgb="FFFF0000"/>
        <rFont val="Arial"/>
        <family val="2"/>
      </rPr>
      <t>30% do salário base conforme Lei 12.740/2012</t>
    </r>
  </si>
  <si>
    <t>ESTIMATIVA DO VALOR GLOBAL DOS SERVIÇOS DE VIGILÂNCIA</t>
  </si>
  <si>
    <t>NÚMERO DE VIGILANTES</t>
  </si>
  <si>
    <t>Vigilante</t>
  </si>
  <si>
    <t xml:space="preserve">Adicional Insalubridade </t>
  </si>
  <si>
    <r>
      <t xml:space="preserve">Adicional Noturno mera </t>
    </r>
    <r>
      <rPr>
        <sz val="10"/>
        <color rgb="FFFF0000"/>
        <rFont val="Arial"/>
        <family val="2"/>
      </rPr>
      <t>estimativa de acordo com pesquisa em painel</t>
    </r>
  </si>
  <si>
    <r>
      <t xml:space="preserve">Adicional de Hora Noturna Reduzida </t>
    </r>
    <r>
      <rPr>
        <sz val="10"/>
        <color rgb="FFFF0000"/>
        <rFont val="Arial"/>
        <family val="2"/>
      </rPr>
      <t>mera estimativa de acordo com pesquisa em painel</t>
    </r>
  </si>
  <si>
    <t>mera estimativa, com memorial de cálculo a critério do licitante.</t>
  </si>
  <si>
    <t>mera estimativa, percentual depende de comprovação do SAT/RAP pelo licitante</t>
  </si>
  <si>
    <t>mera estimativa, com percentual a critério do licitante</t>
  </si>
  <si>
    <t>a depender do enquadramento fiscal do licitante</t>
  </si>
  <si>
    <r>
      <t xml:space="preserve">Adicional intervalar </t>
    </r>
    <r>
      <rPr>
        <sz val="10"/>
        <color rgb="FFFF0000"/>
        <rFont val="Arial"/>
        <family val="2"/>
      </rPr>
      <t xml:space="preserve"> de acordo com CCT</t>
    </r>
  </si>
  <si>
    <t>1) não possuindo natureza salarial, fica melhor caracterizado em benefícios 2) licitante deve estimar 1h ou meia hora de intervalo de acordo com CCT</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</si>
  <si>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t>
    </r>
    <r>
      <rPr>
        <sz val="11"/>
        <color rgb="FFFF0000"/>
        <rFont val="Arial"/>
        <family val="2"/>
      </rPr>
      <t xml:space="preserve"> sendo livre estimativa do licitante</t>
    </r>
  </si>
  <si>
    <r>
      <t xml:space="preserve">Aviso Prévio Indenizado </t>
    </r>
    <r>
      <rPr>
        <i/>
        <sz val="8"/>
        <color rgb="FFFF0000"/>
        <rFont val="Arial"/>
        <family val="2"/>
      </rPr>
      <t>[0,05x(1/12)]x100</t>
    </r>
    <r>
      <rPr>
        <i/>
        <sz val="10"/>
        <color rgb="FFFF0000"/>
        <rFont val="Arial"/>
        <family val="2"/>
      </rPr>
      <t xml:space="preserve"> licitante poderá estimar percentual diverso de demissão</t>
    </r>
  </si>
  <si>
    <t>- Memoriais de cálculo diversos deverão ser justificados pelo licitante, sob pena de recusa do pregoeiro;</t>
  </si>
  <si>
    <t>mera estimativa com base em pesquisas contratuais devido a complexidade da legislação trabalhista, com memorial de cálculo a critério do licitante.</t>
  </si>
  <si>
    <t>Calça</t>
  </si>
  <si>
    <t>Camisa de mangas curtas ou compridas</t>
  </si>
  <si>
    <t>Quepe ou cobertura tipo "bico de pato" com distintivo broche ou emblema</t>
  </si>
  <si>
    <t>Cinto</t>
  </si>
  <si>
    <t>Coturno</t>
  </si>
  <si>
    <t>Meias de algodão</t>
  </si>
  <si>
    <t>Jaqueta/japona</t>
  </si>
  <si>
    <t>livro de ocorrência</t>
  </si>
  <si>
    <t>lanterna</t>
  </si>
  <si>
    <t>Descrição dos materiais
 (Quantidade Anual)</t>
  </si>
  <si>
    <t>Custo efetivo mensal dos materiais</t>
  </si>
  <si>
    <t>caso a CCT fixe percentual maior, o percentual poderá ser alterado</t>
  </si>
  <si>
    <r>
      <rPr>
        <b/>
        <sz val="10"/>
        <rFont val="Arial"/>
        <family val="2"/>
      </rPr>
      <t>Nº do Processo</t>
    </r>
    <r>
      <rPr>
        <sz val="10"/>
        <rFont val="Arial"/>
        <family val="2"/>
      </rPr>
      <t>: 48051.006974/2022-41</t>
    </r>
  </si>
  <si>
    <t>VALOR GLOBAL DA PROPOSTA - DIURNO + NOTURNO</t>
  </si>
  <si>
    <t>Colete a prova de balas</t>
  </si>
  <si>
    <t>POSTO DIURNO - ITEM 01</t>
  </si>
  <si>
    <t>POSTO NOTURNO - ITEM 02</t>
  </si>
  <si>
    <t>Valor global do item (Valor mensal do serviço multiplicado pelo número de meses do contrato)</t>
  </si>
  <si>
    <r>
      <t xml:space="preserve">Adicional Noturno mera </t>
    </r>
    <r>
      <rPr>
        <sz val="10"/>
        <color rgb="FFFF0000"/>
        <rFont val="Arial"/>
        <family val="2"/>
      </rPr>
      <t>estimativa de acordo com pesquisa em painel</t>
    </r>
    <r>
      <rPr>
        <sz val="10"/>
        <rFont val="Arial"/>
        <family val="2"/>
      </rPr>
      <t xml:space="preserve">   - </t>
    </r>
    <r>
      <rPr>
        <sz val="10"/>
        <color rgb="FFFF0000"/>
        <rFont val="Arial"/>
        <family val="2"/>
      </rPr>
      <t xml:space="preserve">(9h/12h)*20%= 15% </t>
    </r>
    <r>
      <rPr>
        <sz val="10"/>
        <rFont val="Arial"/>
        <family val="2"/>
      </rPr>
      <t>- Caderno de Logistica - Vigilancia</t>
    </r>
  </si>
  <si>
    <r>
      <t xml:space="preserve">Adicional de Hora Noturna Reduzida </t>
    </r>
    <r>
      <rPr>
        <sz val="10"/>
        <color rgb="FFFF0000"/>
        <rFont val="Arial"/>
        <family val="2"/>
      </rPr>
      <t>mera estimativa de acordo com pesquisa em painel</t>
    </r>
    <r>
      <rPr>
        <sz val="10"/>
        <rFont val="Arial"/>
        <family val="2"/>
      </rPr>
      <t xml:space="preserve">  - </t>
    </r>
    <r>
      <rPr>
        <sz val="10"/>
        <color rgb="FFFF0000"/>
        <rFont val="Arial"/>
        <family val="2"/>
      </rPr>
      <t>(1,29h/12h) *1,2= 12,90%</t>
    </r>
    <r>
      <rPr>
        <sz val="10"/>
        <rFont val="Arial"/>
        <family val="2"/>
      </rPr>
      <t xml:space="preserve"> - Caderno de Logistica - Vigilancia</t>
    </r>
  </si>
  <si>
    <r>
      <t xml:space="preserve">Custo efetivo mensal dos equipamentos, ferramentas e acessórios </t>
    </r>
    <r>
      <rPr>
        <b/>
        <i/>
        <sz val="10"/>
        <rFont val="Arial"/>
        <family val="2"/>
      </rPr>
      <t>(custo anual x taxa de depreciação) / 12</t>
    </r>
    <r>
      <rPr>
        <b/>
        <sz val="10"/>
        <rFont val="Arial"/>
        <family val="2"/>
      </rPr>
      <t xml:space="preserve"> / Nr vigilantes total = 4</t>
    </r>
  </si>
  <si>
    <t>munição  com 50 unidades</t>
  </si>
  <si>
    <r>
      <t xml:space="preserve">Custo efetivo mensal dos utensílios de consumo dividido pelo nº de meses previsto da contratação e de vigilantes </t>
    </r>
    <r>
      <rPr>
        <b/>
        <i/>
        <sz val="9"/>
        <rFont val="Arial"/>
        <family val="2"/>
      </rPr>
      <t>(custo anual / 12 / nr vigilantes=4</t>
    </r>
  </si>
  <si>
    <t>revólver calibre 38</t>
  </si>
  <si>
    <t>GRUPO 1 - GERÊNCIA DA ANM NO ESTADO DO xxxxx</t>
  </si>
  <si>
    <t>1. GERÊNCIA DA ANM NO ESTADO DO xx</t>
  </si>
  <si>
    <t xml:space="preserve">1. GERÊNCIA DA ANM NO ESTADO DO AMAPÁ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</si>
</sst>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quot;R$&quot;\ * #,##0.00_-;\-&quot;R$&quot;\ * #,##0.00_-;_-&quot;R$&quot;\ * &quot;-&quot;??_-;_-@_-"/>
    <numFmt numFmtId="165" formatCode="_(&quot;R$ &quot;* #,##0.00_);_(&quot;R$ &quot;* \(#,##0.00\);_(&quot;R$ &quot;* &quot;-&quot;??_);_(@_)"/>
    <numFmt numFmtId="166" formatCode="_-* #,##0_-;\-* #,##0_-;_-* &quot;-&quot;??_-;_-@_-"/>
    <numFmt numFmtId="167" formatCode="0.0000"/>
    <numFmt numFmtId="168" formatCode="#,##0.00\ ;&quot; (&quot;#,##0.00\);&quot; -&quot;#\ ;@\ "/>
    <numFmt numFmtId="169" formatCode="0.0000%"/>
    <numFmt numFmtId="170" formatCode="&quot;R$&quot;\ #,##0.00"/>
    <numFmt numFmtId="171" formatCode="0.00000%"/>
    <numFmt numFmtId="172" formatCode="0.000%"/>
  </numFmts>
  <fonts count="49" x14ac:knownFonts="1">
    <font>
      <sz val="10"/>
      <name val="Arial"/>
      <family val="2"/>
    </font>
    <font>
      <sz val="10"/>
      <name val="Arial"/>
      <family val="2"/>
    </font>
    <font>
      <b/>
      <sz val="10"/>
      <name val="Arial"/>
      <family val="2"/>
    </font>
    <font>
      <sz val="8"/>
      <name val="Arial"/>
      <family val="2"/>
    </font>
    <font>
      <sz val="10"/>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i/>
      <sz val="12"/>
      <color rgb="FF444444"/>
      <name val="Arial"/>
      <family val="2"/>
    </font>
    <font>
      <sz val="11"/>
      <color rgb="FFFF0000"/>
      <name val="Arial"/>
      <family val="2"/>
    </font>
    <font>
      <sz val="9"/>
      <name val="Arial Rounded MT Bold"/>
      <family val="2"/>
    </font>
    <font>
      <b/>
      <sz val="14"/>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00B0F0"/>
        <bgColor indexed="64"/>
      </patternFill>
    </fill>
    <fill>
      <patternFill patternType="solid">
        <fgColor rgb="FFA8D08D"/>
        <bgColor indexed="64"/>
      </patternFill>
    </fill>
    <fill>
      <patternFill patternType="solid">
        <fgColor rgb="FFC5E0B3"/>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5"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7" fillId="0" borderId="0" applyNumberFormat="0" applyFill="0" applyBorder="0" applyAlignment="0" applyProtection="0">
      <alignment vertical="top"/>
      <protection locked="0"/>
    </xf>
    <xf numFmtId="168" fontId="1" fillId="0" borderId="0" applyFill="0" applyBorder="0" applyAlignment="0" applyProtection="0"/>
    <xf numFmtId="0" fontId="36"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19">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4" fillId="0" borderId="0" xfId="0" applyFont="1" applyAlignment="1">
      <alignment horizontal="left"/>
    </xf>
    <xf numFmtId="0" fontId="2" fillId="0" borderId="0" xfId="0" applyFont="1" applyAlignment="1">
      <alignment horizontal="center"/>
    </xf>
    <xf numFmtId="2" fontId="2" fillId="0" borderId="0" xfId="0" applyNumberFormat="1" applyFont="1"/>
    <xf numFmtId="10" fontId="4" fillId="0" borderId="1" xfId="0" applyNumberFormat="1" applyFont="1" applyBorder="1" applyAlignment="1">
      <alignment horizontal="center"/>
    </xf>
    <xf numFmtId="0" fontId="4" fillId="0" borderId="0" xfId="0" applyFont="1" applyAlignment="1">
      <alignment horizontal="center"/>
    </xf>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5" fontId="2" fillId="0" borderId="0" xfId="1" applyFont="1"/>
    <xf numFmtId="0" fontId="2" fillId="0" borderId="0" xfId="0" applyFont="1"/>
    <xf numFmtId="0" fontId="7" fillId="0" borderId="30" xfId="0" applyFont="1" applyBorder="1" applyAlignment="1">
      <alignment horizontal="center"/>
    </xf>
    <xf numFmtId="10" fontId="7" fillId="0" borderId="31" xfId="2" applyNumberFormat="1" applyFont="1" applyBorder="1" applyAlignment="1"/>
    <xf numFmtId="2" fontId="7" fillId="0" borderId="32" xfId="0" applyNumberFormat="1" applyFont="1" applyBorder="1"/>
    <xf numFmtId="0" fontId="7" fillId="0" borderId="33" xfId="0" applyFont="1" applyBorder="1" applyAlignment="1">
      <alignment horizontal="center"/>
    </xf>
    <xf numFmtId="10" fontId="7" fillId="0" borderId="0" xfId="2" applyNumberFormat="1" applyFont="1" applyBorder="1" applyAlignment="1"/>
    <xf numFmtId="2" fontId="7" fillId="0" borderId="34" xfId="0" applyNumberFormat="1" applyFont="1" applyBorder="1"/>
    <xf numFmtId="0" fontId="6" fillId="0" borderId="33" xfId="0" applyFont="1" applyBorder="1"/>
    <xf numFmtId="0" fontId="7" fillId="0" borderId="22" xfId="0" applyFont="1" applyBorder="1" applyAlignment="1">
      <alignment horizontal="center"/>
    </xf>
    <xf numFmtId="10" fontId="7" fillId="0" borderId="23" xfId="2" applyNumberFormat="1" applyFont="1" applyBorder="1" applyAlignment="1"/>
    <xf numFmtId="2" fontId="7" fillId="0" borderId="24" xfId="0" applyNumberFormat="1" applyFont="1" applyBorder="1"/>
    <xf numFmtId="43" fontId="0" fillId="0" borderId="0" xfId="0" applyNumberFormat="1"/>
    <xf numFmtId="0" fontId="0" fillId="0" borderId="1" xfId="0" applyBorder="1"/>
    <xf numFmtId="0" fontId="4" fillId="0" borderId="1" xfId="0" applyFont="1" applyBorder="1" applyAlignment="1">
      <alignment horizontal="center"/>
    </xf>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2" fontId="4" fillId="0" borderId="1" xfId="0" applyNumberFormat="1" applyFont="1" applyBorder="1"/>
    <xf numFmtId="10" fontId="0" fillId="0" borderId="1" xfId="0" applyNumberFormat="1" applyBorder="1"/>
    <xf numFmtId="2" fontId="0" fillId="0" borderId="1" xfId="0" applyNumberFormat="1" applyBorder="1" applyAlignment="1">
      <alignment horizontal="center"/>
    </xf>
    <xf numFmtId="0" fontId="6" fillId="0" borderId="0" xfId="0" applyFont="1" applyAlignment="1">
      <alignment horizontal="center"/>
    </xf>
    <xf numFmtId="0" fontId="6" fillId="0" borderId="0" xfId="0" applyFont="1"/>
    <xf numFmtId="165" fontId="6" fillId="0" borderId="0" xfId="1" applyFont="1"/>
    <xf numFmtId="0" fontId="2" fillId="4" borderId="1" xfId="0" applyFont="1" applyFill="1" applyBorder="1" applyAlignment="1">
      <alignment horizontal="center"/>
    </xf>
    <xf numFmtId="0" fontId="7" fillId="0" borderId="0" xfId="0" applyFont="1" applyAlignment="1">
      <alignment horizontal="left"/>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4" fillId="0" borderId="0" xfId="0" applyFont="1" applyAlignment="1">
      <alignment horizont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center" vertical="center"/>
    </xf>
    <xf numFmtId="0" fontId="4" fillId="0" borderId="0" xfId="0" applyFont="1" applyAlignment="1">
      <alignment horizontal="center" vertical="center"/>
    </xf>
    <xf numFmtId="14" fontId="4" fillId="0" borderId="0" xfId="0" applyNumberFormat="1" applyFont="1" applyAlignment="1">
      <alignment horizont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3"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37"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10" fillId="0" borderId="0" xfId="0" applyFont="1" applyAlignment="1">
      <alignment vertical="center"/>
    </xf>
    <xf numFmtId="0" fontId="4" fillId="0" borderId="0" xfId="0" applyFont="1"/>
    <xf numFmtId="0" fontId="2" fillId="0" borderId="1" xfId="0" applyFont="1" applyBorder="1" applyAlignment="1">
      <alignment horizontal="center" vertical="center" wrapText="1"/>
    </xf>
    <xf numFmtId="0" fontId="0" fillId="0" borderId="25" xfId="0" applyBorder="1" applyAlignment="1">
      <alignment vertical="center"/>
    </xf>
    <xf numFmtId="0" fontId="0" fillId="0" borderId="30" xfId="0" applyBorder="1" applyAlignment="1">
      <alignment vertical="center"/>
    </xf>
    <xf numFmtId="0" fontId="0" fillId="0" borderId="31" xfId="0" applyBorder="1"/>
    <xf numFmtId="0" fontId="0" fillId="0" borderId="22" xfId="0" applyBorder="1" applyAlignment="1">
      <alignment vertical="center"/>
    </xf>
    <xf numFmtId="0" fontId="0" fillId="0" borderId="23" xfId="0" applyBorder="1"/>
    <xf numFmtId="0" fontId="0" fillId="0" borderId="12" xfId="0" applyBorder="1"/>
    <xf numFmtId="10" fontId="2" fillId="0" borderId="0" xfId="2" applyNumberFormat="1" applyFont="1"/>
    <xf numFmtId="0" fontId="2" fillId="4" borderId="21" xfId="0" applyFont="1" applyFill="1" applyBorder="1"/>
    <xf numFmtId="0" fontId="0" fillId="4" borderId="19" xfId="0" applyFill="1" applyBorder="1"/>
    <xf numFmtId="2" fontId="2" fillId="4" borderId="14" xfId="0" applyNumberFormat="1" applyFont="1" applyFill="1" applyBorder="1"/>
    <xf numFmtId="0" fontId="12" fillId="0" borderId="0" xfId="0" applyFont="1" applyAlignment="1">
      <alignment vertical="center"/>
    </xf>
    <xf numFmtId="0" fontId="0" fillId="0" borderId="35" xfId="0" applyBorder="1"/>
    <xf numFmtId="0" fontId="0" fillId="0" borderId="39" xfId="0" applyBorder="1"/>
    <xf numFmtId="0" fontId="2" fillId="0" borderId="35" xfId="0" applyFont="1" applyBorder="1"/>
    <xf numFmtId="2" fontId="0" fillId="0" borderId="39" xfId="0" applyNumberFormat="1" applyBorder="1"/>
    <xf numFmtId="2" fontId="2" fillId="0" borderId="39" xfId="0" applyNumberFormat="1" applyFont="1" applyBorder="1"/>
    <xf numFmtId="10" fontId="2" fillId="0" borderId="39" xfId="2" applyNumberFormat="1" applyFont="1" applyBorder="1"/>
    <xf numFmtId="0" fontId="2" fillId="0" borderId="0" xfId="2" applyNumberFormat="1" applyFont="1" applyBorder="1"/>
    <xf numFmtId="166" fontId="2" fillId="0" borderId="39" xfId="3" applyNumberFormat="1" applyFont="1" applyBorder="1"/>
    <xf numFmtId="0" fontId="2" fillId="0" borderId="21" xfId="0" applyFont="1" applyBorder="1"/>
    <xf numFmtId="0" fontId="0" fillId="0" borderId="19"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38" xfId="0" applyFont="1" applyBorder="1" applyAlignment="1">
      <alignment horizontal="center" vertical="center"/>
    </xf>
    <xf numFmtId="0" fontId="11" fillId="0" borderId="0" xfId="0" applyFont="1"/>
    <xf numFmtId="0" fontId="2" fillId="4" borderId="19" xfId="0" applyFont="1" applyFill="1" applyBorder="1"/>
    <xf numFmtId="0" fontId="0" fillId="0" borderId="21" xfId="0" applyBorder="1"/>
    <xf numFmtId="2" fontId="2" fillId="4" borderId="11" xfId="0" applyNumberFormat="1" applyFont="1" applyFill="1" applyBorder="1" applyAlignment="1">
      <alignment horizontal="center" vertical="center"/>
    </xf>
    <xf numFmtId="2" fontId="2" fillId="0" borderId="39" xfId="2" applyNumberFormat="1" applyFont="1" applyBorder="1"/>
    <xf numFmtId="0" fontId="21" fillId="0" borderId="0" xfId="0" applyFont="1"/>
    <xf numFmtId="10" fontId="1" fillId="0" borderId="0" xfId="2" applyNumberFormat="1"/>
    <xf numFmtId="0" fontId="2" fillId="3" borderId="0" xfId="0" applyFont="1" applyFill="1"/>
    <xf numFmtId="0" fontId="2" fillId="0" borderId="19" xfId="0" applyFont="1" applyBorder="1"/>
    <xf numFmtId="2" fontId="2" fillId="0" borderId="14" xfId="0" applyNumberFormat="1" applyFont="1" applyBorder="1"/>
    <xf numFmtId="0" fontId="0" fillId="0" borderId="27" xfId="0" applyBorder="1"/>
    <xf numFmtId="0" fontId="0" fillId="0" borderId="27" xfId="0" quotePrefix="1" applyBorder="1"/>
    <xf numFmtId="2" fontId="0" fillId="0" borderId="4" xfId="0" applyNumberFormat="1" applyBorder="1"/>
    <xf numFmtId="2" fontId="0" fillId="0" borderId="4" xfId="0" applyNumberFormat="1" applyBorder="1" applyAlignment="1">
      <alignment vertical="center"/>
    </xf>
    <xf numFmtId="0" fontId="0" fillId="0" borderId="26" xfId="0" applyBorder="1"/>
    <xf numFmtId="0" fontId="0" fillId="0" borderId="54" xfId="0" applyBorder="1"/>
    <xf numFmtId="0" fontId="0" fillId="0" borderId="56" xfId="0" applyBorder="1"/>
    <xf numFmtId="0" fontId="0" fillId="0" borderId="55" xfId="0" applyBorder="1"/>
    <xf numFmtId="0" fontId="0" fillId="0" borderId="28" xfId="0" applyBorder="1"/>
    <xf numFmtId="0" fontId="0" fillId="0" borderId="29" xfId="0" applyBorder="1"/>
    <xf numFmtId="0" fontId="0" fillId="0" borderId="47" xfId="0" applyBorder="1"/>
    <xf numFmtId="0" fontId="2" fillId="0" borderId="54" xfId="0" applyFont="1" applyBorder="1" applyAlignment="1">
      <alignment horizontal="center" vertical="center"/>
    </xf>
    <xf numFmtId="0" fontId="2" fillId="0" borderId="56" xfId="0" applyFont="1" applyBorder="1" applyAlignment="1">
      <alignment horizontal="center" vertical="center"/>
    </xf>
    <xf numFmtId="0" fontId="2" fillId="0" borderId="55" xfId="0" applyFont="1" applyBorder="1" applyAlignment="1">
      <alignment horizontal="center" vertical="center"/>
    </xf>
    <xf numFmtId="10" fontId="2" fillId="0" borderId="0" xfId="0" applyNumberFormat="1" applyFont="1"/>
    <xf numFmtId="0" fontId="0" fillId="0" borderId="27" xfId="0" applyBorder="1" applyAlignment="1">
      <alignment horizontal="left" vertical="center"/>
    </xf>
    <xf numFmtId="0" fontId="0" fillId="0" borderId="0" xfId="0" quotePrefix="1" applyAlignment="1">
      <alignment horizontal="center" vertical="center"/>
    </xf>
    <xf numFmtId="0" fontId="2" fillId="0" borderId="39" xfId="0" applyFont="1" applyBorder="1"/>
    <xf numFmtId="0" fontId="2" fillId="0" borderId="57" xfId="0" applyFont="1" applyBorder="1" applyAlignment="1">
      <alignment horizontal="center" vertical="center"/>
    </xf>
    <xf numFmtId="0" fontId="0" fillId="0" borderId="57" xfId="0" applyBorder="1"/>
    <xf numFmtId="2" fontId="0" fillId="0" borderId="57" xfId="0" applyNumberFormat="1" applyBorder="1"/>
    <xf numFmtId="0" fontId="2" fillId="0" borderId="58" xfId="0" applyFont="1" applyBorder="1" applyAlignment="1">
      <alignment horizontal="center" vertical="center"/>
    </xf>
    <xf numFmtId="2" fontId="2" fillId="0" borderId="18" xfId="0" applyNumberFormat="1" applyFont="1" applyBorder="1"/>
    <xf numFmtId="0" fontId="0" fillId="0" borderId="18" xfId="0" applyBorder="1"/>
    <xf numFmtId="0" fontId="2" fillId="0" borderId="35" xfId="0" applyFont="1" applyBorder="1" applyAlignment="1">
      <alignment horizontal="center" vertical="center"/>
    </xf>
    <xf numFmtId="0" fontId="8" fillId="4" borderId="21" xfId="0" applyFont="1" applyFill="1" applyBorder="1"/>
    <xf numFmtId="2" fontId="0" fillId="0" borderId="18" xfId="0" applyNumberFormat="1" applyBorder="1"/>
    <xf numFmtId="167" fontId="0" fillId="0" borderId="0" xfId="0" applyNumberFormat="1"/>
    <xf numFmtId="167" fontId="2" fillId="4" borderId="14" xfId="0" applyNumberFormat="1" applyFont="1" applyFill="1" applyBorder="1" applyAlignment="1">
      <alignment horizontal="center" vertical="center"/>
    </xf>
    <xf numFmtId="0" fontId="26" fillId="0" borderId="0" xfId="0" applyFont="1" applyAlignment="1">
      <alignment vertical="center"/>
    </xf>
    <xf numFmtId="0" fontId="10"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47" xfId="0" applyBorder="1" applyAlignment="1">
      <alignment horizontal="center" vertical="center"/>
    </xf>
    <xf numFmtId="0" fontId="2" fillId="0" borderId="21"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4" fillId="4" borderId="1" xfId="0" applyNumberFormat="1" applyFont="1" applyFill="1" applyBorder="1"/>
    <xf numFmtId="170" fontId="1" fillId="10" borderId="1" xfId="1" applyNumberFormat="1" applyFill="1" applyBorder="1" applyAlignment="1">
      <alignment horizontal="center"/>
    </xf>
    <xf numFmtId="14" fontId="0" fillId="10" borderId="1" xfId="0" applyNumberFormat="1" applyFill="1" applyBorder="1" applyAlignment="1">
      <alignment horizontal="center"/>
    </xf>
    <xf numFmtId="171" fontId="0" fillId="10" borderId="4" xfId="0" applyNumberFormat="1" applyFill="1" applyBorder="1" applyAlignment="1">
      <alignment horizontal="center" vertical="center"/>
    </xf>
    <xf numFmtId="169"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6" xfId="0" applyNumberFormat="1" applyFill="1" applyBorder="1"/>
    <xf numFmtId="9" fontId="0" fillId="10" borderId="18" xfId="0" applyNumberFormat="1" applyFill="1" applyBorder="1"/>
    <xf numFmtId="0" fontId="2" fillId="10" borderId="16" xfId="0" applyFont="1" applyFill="1" applyBorder="1" applyAlignment="1">
      <alignment horizontal="center" vertical="center"/>
    </xf>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2" fontId="2" fillId="0" borderId="41" xfId="0" applyNumberFormat="1" applyFont="1" applyBorder="1" applyAlignment="1">
      <alignment horizontal="center" vertical="center"/>
    </xf>
    <xf numFmtId="2" fontId="2" fillId="0" borderId="18"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7" fontId="2" fillId="10" borderId="16" xfId="0" applyNumberFormat="1" applyFont="1" applyFill="1" applyBorder="1" applyAlignment="1">
      <alignment horizontal="center" vertical="center"/>
    </xf>
    <xf numFmtId="167" fontId="0" fillId="10" borderId="17" xfId="0" applyNumberFormat="1" applyFill="1" applyBorder="1" applyAlignment="1">
      <alignment horizontal="center" vertical="center"/>
    </xf>
    <xf numFmtId="167" fontId="2" fillId="10" borderId="17" xfId="0" applyNumberFormat="1" applyFont="1" applyFill="1" applyBorder="1" applyAlignment="1">
      <alignment horizontal="center" vertical="center"/>
    </xf>
    <xf numFmtId="0" fontId="0" fillId="10" borderId="18" xfId="0" applyFill="1" applyBorder="1" applyAlignment="1">
      <alignment horizontal="center" vertical="center"/>
    </xf>
    <xf numFmtId="167" fontId="2" fillId="0" borderId="11" xfId="0" applyNumberFormat="1" applyFont="1" applyBorder="1"/>
    <xf numFmtId="0" fontId="29" fillId="0" borderId="0" xfId="0" applyFont="1" applyAlignment="1">
      <alignment vertical="center"/>
    </xf>
    <xf numFmtId="0" fontId="30" fillId="0" borderId="0" xfId="0" applyFont="1"/>
    <xf numFmtId="0" fontId="29" fillId="0" borderId="0" xfId="0" applyFont="1"/>
    <xf numFmtId="2" fontId="30" fillId="0" borderId="0" xfId="0" applyNumberFormat="1" applyFont="1"/>
    <xf numFmtId="2" fontId="29" fillId="0" borderId="0" xfId="0" applyNumberFormat="1" applyFont="1"/>
    <xf numFmtId="0" fontId="30" fillId="0" borderId="21" xfId="0" applyFont="1" applyBorder="1"/>
    <xf numFmtId="0" fontId="30" fillId="0" borderId="19" xfId="0" applyFont="1" applyBorder="1"/>
    <xf numFmtId="0" fontId="30" fillId="0" borderId="14" xfId="0" applyFont="1" applyBorder="1" applyAlignment="1">
      <alignment horizontal="center" vertical="center"/>
    </xf>
    <xf numFmtId="0" fontId="30" fillId="0" borderId="0" xfId="0" applyFont="1" applyAlignment="1">
      <alignment horizontal="center" vertical="center"/>
    </xf>
    <xf numFmtId="0" fontId="29" fillId="4" borderId="21" xfId="0" applyFont="1" applyFill="1" applyBorder="1"/>
    <xf numFmtId="0" fontId="29" fillId="4" borderId="19" xfId="0" applyFont="1" applyFill="1" applyBorder="1"/>
    <xf numFmtId="2" fontId="29" fillId="4" borderId="14" xfId="0" applyNumberFormat="1" applyFont="1" applyFill="1" applyBorder="1"/>
    <xf numFmtId="167" fontId="2" fillId="0" borderId="14" xfId="0" applyNumberFormat="1" applyFont="1" applyBorder="1" applyAlignment="1">
      <alignment horizontal="center" vertical="center"/>
    </xf>
    <xf numFmtId="0" fontId="17"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2"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8"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43" fontId="2" fillId="7" borderId="1" xfId="3" applyFont="1" applyFill="1" applyBorder="1" applyAlignment="1">
      <alignment horizontal="center" vertical="center"/>
    </xf>
    <xf numFmtId="43" fontId="0" fillId="0" borderId="1" xfId="0" applyNumberFormat="1" applyBorder="1"/>
    <xf numFmtId="170" fontId="35" fillId="0" borderId="1" xfId="0" applyNumberFormat="1" applyFont="1" applyBorder="1"/>
    <xf numFmtId="166" fontId="35" fillId="0" borderId="1" xfId="0" applyNumberFormat="1" applyFont="1" applyBorder="1"/>
    <xf numFmtId="2" fontId="0" fillId="10" borderId="4" xfId="0" applyNumberFormat="1" applyFill="1" applyBorder="1"/>
    <xf numFmtId="9" fontId="1" fillId="10" borderId="4" xfId="2" applyFill="1" applyBorder="1" applyAlignment="1">
      <alignment horizontal="center" vertical="center"/>
    </xf>
    <xf numFmtId="0" fontId="38" fillId="0" borderId="0" xfId="0" applyFont="1" applyAlignment="1">
      <alignment horizontal="justify" vertical="center" wrapText="1"/>
    </xf>
    <xf numFmtId="0" fontId="39" fillId="14" borderId="61" xfId="0" applyFont="1" applyFill="1" applyBorder="1" applyAlignment="1">
      <alignment horizontal="center" vertical="center" wrapText="1"/>
    </xf>
    <xf numFmtId="0" fontId="41" fillId="14" borderId="62" xfId="0" applyFont="1" applyFill="1" applyBorder="1" applyAlignment="1">
      <alignment horizontal="center" vertical="center" wrapText="1"/>
    </xf>
    <xf numFmtId="0" fontId="37" fillId="0" borderId="63" xfId="0" applyFont="1" applyBorder="1" applyAlignment="1">
      <alignment horizontal="center" vertical="center" wrapText="1"/>
    </xf>
    <xf numFmtId="10" fontId="37" fillId="0" borderId="64" xfId="0" applyNumberFormat="1" applyFont="1" applyBorder="1" applyAlignment="1">
      <alignment horizontal="center" vertical="center" wrapText="1"/>
    </xf>
    <xf numFmtId="0" fontId="41" fillId="15" borderId="63" xfId="0" applyFont="1" applyFill="1" applyBorder="1" applyAlignment="1">
      <alignment horizontal="center" vertical="center" wrapText="1"/>
    </xf>
    <xf numFmtId="10" fontId="41" fillId="15" borderId="64"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4"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6"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6"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6" fillId="6" borderId="48" xfId="0" applyNumberFormat="1" applyFont="1" applyFill="1" applyBorder="1" applyAlignment="1">
      <alignment horizontal="center" vertical="center"/>
    </xf>
    <xf numFmtId="2" fontId="16" fillId="6" borderId="49" xfId="0" applyNumberFormat="1" applyFont="1" applyFill="1" applyBorder="1" applyAlignment="1">
      <alignment horizontal="center" vertical="center"/>
    </xf>
    <xf numFmtId="2" fontId="16" fillId="6" borderId="50"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3" xfId="0" applyNumberFormat="1" applyFont="1" applyBorder="1" applyAlignment="1">
      <alignment horizontal="center" vertical="center" wrapText="1"/>
    </xf>
    <xf numFmtId="2" fontId="16" fillId="0" borderId="10"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0" fontId="20" fillId="0" borderId="1" xfId="0" applyFont="1" applyBorder="1"/>
    <xf numFmtId="0" fontId="16" fillId="0" borderId="0" xfId="0" applyFont="1" applyAlignment="1">
      <alignment horizontal="right" vertical="center"/>
    </xf>
    <xf numFmtId="0" fontId="0" fillId="0" borderId="1" xfId="0" applyBorder="1" applyAlignment="1">
      <alignment vertical="center" wrapText="1"/>
    </xf>
    <xf numFmtId="0" fontId="18" fillId="6" borderId="1" xfId="0" applyFont="1" applyFill="1" applyBorder="1" applyAlignment="1">
      <alignment horizontal="center" vertical="center" wrapText="1"/>
    </xf>
    <xf numFmtId="0" fontId="16" fillId="6" borderId="10" xfId="0" applyFont="1" applyFill="1" applyBorder="1" applyAlignment="1">
      <alignment horizontal="center" vertical="center"/>
    </xf>
    <xf numFmtId="0" fontId="16"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8" fillId="10" borderId="43" xfId="0" applyNumberFormat="1" applyFont="1" applyFill="1" applyBorder="1" applyAlignment="1">
      <alignment horizontal="center" vertical="center" wrapText="1"/>
    </xf>
    <xf numFmtId="1" fontId="8"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6" fillId="10" borderId="1" xfId="0" applyNumberFormat="1" applyFont="1" applyFill="1" applyBorder="1" applyAlignment="1">
      <alignment horizontal="center" vertical="center" wrapText="1"/>
    </xf>
    <xf numFmtId="0" fontId="8" fillId="0" borderId="0" xfId="0" applyFont="1" applyAlignment="1">
      <alignment horizontal="center" vertical="center"/>
    </xf>
    <xf numFmtId="2" fontId="2" fillId="0" borderId="0" xfId="0" applyNumberFormat="1" applyFont="1" applyAlignment="1">
      <alignment horizontal="center"/>
    </xf>
    <xf numFmtId="0" fontId="1" fillId="10" borderId="60" xfId="0" applyFont="1" applyFill="1" applyBorder="1" applyAlignment="1">
      <alignment horizontal="center" vertical="center" wrapText="1"/>
    </xf>
    <xf numFmtId="0" fontId="0" fillId="0" borderId="60" xfId="0" applyBorder="1" applyAlignment="1">
      <alignment vertical="center" wrapText="1"/>
    </xf>
    <xf numFmtId="0" fontId="16" fillId="0" borderId="0" xfId="0" applyFont="1" applyAlignment="1">
      <alignment horizontal="center" vertical="center"/>
    </xf>
    <xf numFmtId="4" fontId="16" fillId="0" borderId="0" xfId="0" applyNumberFormat="1" applyFont="1" applyAlignment="1">
      <alignment horizontal="center" vertical="center"/>
    </xf>
    <xf numFmtId="2" fontId="16" fillId="0" borderId="0" xfId="0" applyNumberFormat="1" applyFont="1" applyAlignment="1">
      <alignment horizontal="center" vertical="center"/>
    </xf>
    <xf numFmtId="2" fontId="8"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8"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43" fillId="0" borderId="0" xfId="0" applyFont="1" applyAlignment="1">
      <alignment vertical="center"/>
    </xf>
    <xf numFmtId="4" fontId="0" fillId="3" borderId="1" xfId="0" applyNumberFormat="1" applyFill="1" applyBorder="1" applyAlignment="1">
      <alignment vertical="center" wrapText="1"/>
    </xf>
    <xf numFmtId="0" fontId="44" fillId="0" borderId="0" xfId="0" applyFont="1" applyAlignment="1">
      <alignment wrapText="1"/>
    </xf>
    <xf numFmtId="0" fontId="0" fillId="3" borderId="60" xfId="0" applyFill="1" applyBorder="1" applyAlignment="1">
      <alignment vertical="center" wrapText="1"/>
    </xf>
    <xf numFmtId="0" fontId="42" fillId="0" borderId="60" xfId="0" applyFont="1" applyBorder="1" applyAlignment="1">
      <alignment vertical="center" wrapText="1"/>
    </xf>
    <xf numFmtId="164" fontId="16" fillId="0" borderId="10" xfId="0" applyNumberFormat="1" applyFont="1" applyBorder="1" applyAlignment="1">
      <alignment horizontal="center" vertical="center"/>
    </xf>
    <xf numFmtId="164" fontId="16" fillId="0" borderId="43" xfId="0" applyNumberFormat="1" applyFont="1" applyBorder="1" applyAlignment="1">
      <alignment horizontal="center" vertical="center" wrapText="1"/>
    </xf>
    <xf numFmtId="164" fontId="8" fillId="0" borderId="3" xfId="0" applyNumberFormat="1" applyFont="1" applyBorder="1" applyAlignment="1">
      <alignment horizontal="center" vertical="center" wrapText="1"/>
    </xf>
    <xf numFmtId="164" fontId="16" fillId="0" borderId="1" xfId="0" applyNumberFormat="1" applyFont="1" applyBorder="1" applyAlignment="1">
      <alignment horizontal="center" vertical="center"/>
    </xf>
    <xf numFmtId="164" fontId="16" fillId="0" borderId="1" xfId="0" applyNumberFormat="1" applyFont="1" applyBorder="1" applyAlignment="1">
      <alignment horizontal="center" vertical="center" wrapText="1"/>
    </xf>
    <xf numFmtId="164" fontId="8" fillId="0" borderId="4" xfId="0" applyNumberFormat="1" applyFont="1" applyBorder="1" applyAlignment="1">
      <alignment horizontal="center" vertical="center" wrapText="1"/>
    </xf>
    <xf numFmtId="164" fontId="0" fillId="0" borderId="0" xfId="0" applyNumberFormat="1"/>
    <xf numFmtId="164" fontId="0" fillId="0" borderId="39" xfId="0" applyNumberFormat="1" applyBorder="1"/>
    <xf numFmtId="164" fontId="1" fillId="0" borderId="10" xfId="0" applyNumberFormat="1" applyFont="1" applyBorder="1" applyAlignment="1">
      <alignment horizontal="center" vertical="center"/>
    </xf>
    <xf numFmtId="164" fontId="16" fillId="0" borderId="10" xfId="0" applyNumberFormat="1" applyFont="1" applyBorder="1" applyAlignment="1">
      <alignment horizontal="center" vertical="center" wrapText="1"/>
    </xf>
    <xf numFmtId="164" fontId="8" fillId="0" borderId="8" xfId="0" applyNumberFormat="1" applyFont="1" applyBorder="1" applyAlignment="1">
      <alignment horizontal="center" vertical="center" wrapText="1"/>
    </xf>
    <xf numFmtId="164" fontId="1" fillId="0" borderId="1" xfId="0" applyNumberFormat="1" applyFont="1" applyBorder="1" applyAlignment="1">
      <alignment horizontal="center" vertical="center"/>
    </xf>
    <xf numFmtId="164" fontId="8" fillId="0" borderId="0" xfId="0" applyNumberFormat="1" applyFont="1" applyAlignment="1">
      <alignment horizontal="center" vertical="center"/>
    </xf>
    <xf numFmtId="0" fontId="40" fillId="0" borderId="0" xfId="0" applyFont="1" applyAlignment="1">
      <alignment horizontal="center" vertical="center" wrapText="1"/>
    </xf>
    <xf numFmtId="0" fontId="2" fillId="0" borderId="0" xfId="0" applyFont="1" applyAlignment="1">
      <alignment horizontal="left" wrapText="1"/>
    </xf>
    <xf numFmtId="0" fontId="47" fillId="0" borderId="1" xfId="0" applyFont="1" applyBorder="1" applyAlignment="1">
      <alignment vertical="center" wrapText="1"/>
    </xf>
    <xf numFmtId="0" fontId="47" fillId="0" borderId="1" xfId="0" applyFont="1" applyBorder="1" applyAlignment="1">
      <alignment vertical="center"/>
    </xf>
    <xf numFmtId="10" fontId="1" fillId="0" borderId="1" xfId="2" applyNumberFormat="1" applyBorder="1" applyAlignment="1">
      <alignment horizontal="center" vertical="center"/>
    </xf>
    <xf numFmtId="10" fontId="1" fillId="0" borderId="1" xfId="2" applyNumberFormat="1" applyFill="1" applyBorder="1" applyAlignment="1">
      <alignment horizontal="center" vertical="center"/>
    </xf>
    <xf numFmtId="4" fontId="0" fillId="0" borderId="1" xfId="0" applyNumberFormat="1" applyBorder="1" applyAlignment="1">
      <alignment vertical="center"/>
    </xf>
    <xf numFmtId="0" fontId="0" fillId="0" borderId="1" xfId="0" applyBorder="1" applyAlignment="1">
      <alignment horizontal="right" vertical="center"/>
    </xf>
    <xf numFmtId="0" fontId="48" fillId="13" borderId="1" xfId="0" applyFont="1" applyFill="1" applyBorder="1" applyAlignment="1">
      <alignment horizontal="center" vertical="center"/>
    </xf>
    <xf numFmtId="0" fontId="2" fillId="4" borderId="25"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6" xfId="0" applyFont="1" applyFill="1"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left" vertical="center"/>
    </xf>
    <xf numFmtId="0" fontId="48" fillId="4" borderId="25" xfId="0" applyFont="1" applyFill="1" applyBorder="1" applyAlignment="1">
      <alignment horizontal="center" vertical="center"/>
    </xf>
    <xf numFmtId="0" fontId="48" fillId="4" borderId="12" xfId="0" applyFont="1" applyFill="1" applyBorder="1" applyAlignment="1">
      <alignment horizontal="center" vertical="center"/>
    </xf>
    <xf numFmtId="0" fontId="48" fillId="4" borderId="26" xfId="0" applyFont="1" applyFill="1" applyBorder="1" applyAlignment="1">
      <alignment horizontal="center" vertical="center"/>
    </xf>
    <xf numFmtId="0" fontId="0" fillId="4" borderId="1" xfId="0" applyFill="1" applyBorder="1" applyAlignment="1">
      <alignment horizontal="center" vertical="center"/>
    </xf>
    <xf numFmtId="0" fontId="0" fillId="4" borderId="1" xfId="0" applyFill="1" applyBorder="1" applyAlignment="1">
      <alignment horizontal="left" vertical="top" wrapText="1"/>
    </xf>
    <xf numFmtId="170" fontId="34" fillId="4" borderId="1" xfId="0" applyNumberFormat="1" applyFont="1" applyFill="1" applyBorder="1" applyAlignment="1">
      <alignment horizontal="center" vertical="center"/>
    </xf>
    <xf numFmtId="0" fontId="0" fillId="0" borderId="25" xfId="0" applyBorder="1" applyAlignment="1">
      <alignment horizontal="left"/>
    </xf>
    <xf numFmtId="0" fontId="0" fillId="0" borderId="12" xfId="0" applyBorder="1" applyAlignment="1">
      <alignment horizontal="left"/>
    </xf>
    <xf numFmtId="0" fontId="0" fillId="0" borderId="26" xfId="0" applyBorder="1" applyAlignment="1">
      <alignment horizontal="left"/>
    </xf>
    <xf numFmtId="0" fontId="0" fillId="0" borderId="1" xfId="0" applyBorder="1" applyAlignment="1">
      <alignment horizontal="left"/>
    </xf>
    <xf numFmtId="0" fontId="2" fillId="4" borderId="1" xfId="0" applyFont="1" applyFill="1" applyBorder="1" applyAlignment="1">
      <alignment horizontal="center"/>
    </xf>
    <xf numFmtId="0" fontId="14"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4" borderId="25" xfId="0" applyFont="1" applyFill="1" applyBorder="1" applyAlignment="1">
      <alignment horizontal="center"/>
    </xf>
    <xf numFmtId="0" fontId="2" fillId="4" borderId="12" xfId="0" applyFont="1" applyFill="1" applyBorder="1" applyAlignment="1">
      <alignment horizontal="center"/>
    </xf>
    <xf numFmtId="0" fontId="2" fillId="4" borderId="26" xfId="0" applyFont="1" applyFill="1" applyBorder="1" applyAlignment="1">
      <alignment horizontal="center"/>
    </xf>
    <xf numFmtId="0" fontId="2" fillId="0" borderId="1" xfId="0" applyFont="1" applyBorder="1" applyAlignment="1">
      <alignment horizontal="left"/>
    </xf>
    <xf numFmtId="0" fontId="4" fillId="0" borderId="1" xfId="0" applyFont="1" applyBorder="1" applyAlignment="1">
      <alignment horizontal="left"/>
    </xf>
    <xf numFmtId="0" fontId="2" fillId="2" borderId="36" xfId="0" applyFont="1" applyFill="1" applyBorder="1" applyAlignment="1">
      <alignment horizontal="center"/>
    </xf>
    <xf numFmtId="0" fontId="2" fillId="2" borderId="31" xfId="0" applyFont="1" applyFill="1" applyBorder="1" applyAlignment="1">
      <alignment horizontal="center"/>
    </xf>
    <xf numFmtId="0" fontId="2" fillId="0" borderId="25" xfId="0" applyFont="1" applyBorder="1" applyAlignment="1">
      <alignment horizontal="center" vertical="center"/>
    </xf>
    <xf numFmtId="0" fontId="2" fillId="0" borderId="12" xfId="0" applyFont="1" applyBorder="1" applyAlignment="1">
      <alignment horizontal="center" vertical="center"/>
    </xf>
    <xf numFmtId="0" fontId="2" fillId="0" borderId="26" xfId="0" applyFont="1" applyBorder="1" applyAlignment="1">
      <alignment horizontal="center" vertical="center"/>
    </xf>
    <xf numFmtId="0" fontId="0" fillId="0" borderId="25" xfId="0" applyBorder="1" applyAlignment="1">
      <alignment horizontal="left" vertical="center"/>
    </xf>
    <xf numFmtId="0" fontId="0" fillId="0" borderId="12" xfId="0" applyBorder="1" applyAlignment="1">
      <alignment horizontal="left" vertical="center"/>
    </xf>
    <xf numFmtId="0" fontId="0" fillId="0" borderId="26" xfId="0" applyBorder="1" applyAlignment="1">
      <alignment horizontal="left" vertical="center"/>
    </xf>
    <xf numFmtId="0" fontId="2" fillId="4" borderId="21" xfId="0" applyFont="1" applyFill="1" applyBorder="1" applyAlignment="1">
      <alignment horizontal="center"/>
    </xf>
    <xf numFmtId="0" fontId="2" fillId="4" borderId="19"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4" fillId="0" borderId="1" xfId="0" applyFont="1" applyBorder="1" applyAlignment="1">
      <alignment horizontal="center"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horizontal="left" wrapText="1"/>
    </xf>
    <xf numFmtId="0" fontId="0" fillId="0" borderId="1" xfId="0" applyBorder="1" applyAlignment="1">
      <alignment wrapText="1"/>
    </xf>
    <xf numFmtId="0" fontId="19" fillId="0" borderId="1" xfId="0" applyFont="1" applyBorder="1" applyAlignment="1">
      <alignment horizontal="left"/>
    </xf>
    <xf numFmtId="0" fontId="2" fillId="0" borderId="25" xfId="0" applyFont="1" applyBorder="1" applyAlignment="1">
      <alignment horizontal="center"/>
    </xf>
    <xf numFmtId="0" fontId="2" fillId="0" borderId="12" xfId="0" applyFont="1" applyBorder="1" applyAlignment="1">
      <alignment horizontal="center"/>
    </xf>
    <xf numFmtId="0" fontId="34" fillId="13" borderId="1" xfId="0" applyFont="1" applyFill="1" applyBorder="1" applyAlignment="1">
      <alignment horizontal="center" vertical="center"/>
    </xf>
    <xf numFmtId="0" fontId="4" fillId="0" borderId="1" xfId="0" applyFont="1" applyBorder="1" applyAlignment="1">
      <alignment horizontal="left" vertical="center"/>
    </xf>
    <xf numFmtId="0" fontId="28" fillId="0" borderId="25" xfId="0" applyFont="1" applyBorder="1" applyAlignment="1">
      <alignment horizontal="center"/>
    </xf>
    <xf numFmtId="0" fontId="28" fillId="0" borderId="12" xfId="0" applyFont="1" applyBorder="1" applyAlignment="1">
      <alignment horizontal="center"/>
    </xf>
    <xf numFmtId="0" fontId="28" fillId="0" borderId="26" xfId="0" applyFont="1" applyBorder="1" applyAlignment="1">
      <alignment horizontal="center"/>
    </xf>
    <xf numFmtId="0" fontId="2" fillId="7" borderId="25" xfId="0" applyFont="1" applyFill="1" applyBorder="1" applyAlignment="1">
      <alignment horizontal="center" vertical="center" wrapText="1"/>
    </xf>
    <xf numFmtId="0" fontId="2" fillId="7" borderId="12" xfId="0" applyFont="1" applyFill="1" applyBorder="1" applyAlignment="1">
      <alignment horizontal="center" vertical="center" wrapText="1"/>
    </xf>
    <xf numFmtId="0" fontId="2" fillId="7" borderId="26" xfId="0" applyFont="1" applyFill="1" applyBorder="1" applyAlignment="1">
      <alignment horizontal="center" vertical="center" wrapText="1"/>
    </xf>
    <xf numFmtId="0" fontId="2" fillId="3" borderId="21"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top" wrapText="1"/>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47" xfId="0" applyFont="1" applyBorder="1" applyAlignment="1">
      <alignment horizontal="center" vertical="center"/>
    </xf>
    <xf numFmtId="0" fontId="14" fillId="4" borderId="21" xfId="0" applyFont="1" applyFill="1" applyBorder="1" applyAlignment="1">
      <alignment horizontal="center" vertical="center"/>
    </xf>
    <xf numFmtId="0" fontId="14" fillId="4" borderId="19" xfId="0" applyFont="1" applyFill="1" applyBorder="1" applyAlignment="1">
      <alignment horizontal="center" vertical="center"/>
    </xf>
    <xf numFmtId="0" fontId="14" fillId="4" borderId="14"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21" xfId="0" applyFont="1" applyBorder="1" applyAlignment="1">
      <alignment horizontal="center"/>
    </xf>
    <xf numFmtId="0" fontId="2" fillId="0" borderId="19" xfId="0" applyFont="1" applyBorder="1" applyAlignment="1">
      <alignment horizontal="center"/>
    </xf>
    <xf numFmtId="0" fontId="2" fillId="0" borderId="14" xfId="0" applyFont="1" applyBorder="1" applyAlignment="1">
      <alignment horizontal="center"/>
    </xf>
    <xf numFmtId="0" fontId="8" fillId="4" borderId="21" xfId="0" applyFont="1" applyFill="1" applyBorder="1" applyAlignment="1">
      <alignment horizontal="center" vertical="center"/>
    </xf>
    <xf numFmtId="0" fontId="8" fillId="4" borderId="19" xfId="0" applyFont="1" applyFill="1" applyBorder="1" applyAlignment="1">
      <alignment horizontal="center" vertical="center"/>
    </xf>
    <xf numFmtId="0" fontId="2" fillId="0" borderId="35" xfId="0" applyFont="1" applyBorder="1" applyAlignment="1">
      <alignment horizontal="center" vertical="center"/>
    </xf>
    <xf numFmtId="0" fontId="2" fillId="0" borderId="39" xfId="0" applyFont="1" applyBorder="1" applyAlignment="1">
      <alignment horizontal="center" vertical="center"/>
    </xf>
    <xf numFmtId="0" fontId="2" fillId="0" borderId="0" xfId="0" applyFont="1" applyAlignment="1">
      <alignment horizontal="center" vertical="center"/>
    </xf>
    <xf numFmtId="0" fontId="2" fillId="4" borderId="20" xfId="0" applyFont="1" applyFill="1" applyBorder="1" applyAlignment="1">
      <alignment horizontal="center" vertical="center"/>
    </xf>
    <xf numFmtId="0" fontId="2" fillId="4" borderId="42"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7" fillId="0" borderId="31" xfId="0" applyFont="1" applyBorder="1" applyAlignment="1">
      <alignment horizontal="left"/>
    </xf>
    <xf numFmtId="0" fontId="7" fillId="0" borderId="0" xfId="0" applyFont="1" applyAlignment="1">
      <alignment horizontal="left"/>
    </xf>
    <xf numFmtId="0" fontId="7" fillId="0" borderId="23" xfId="0" applyFont="1" applyBorder="1" applyAlignment="1">
      <alignment horizontal="left"/>
    </xf>
    <xf numFmtId="0" fontId="0" fillId="0" borderId="0" xfId="0" applyAlignment="1">
      <alignment horizontal="left" vertical="center"/>
    </xf>
    <xf numFmtId="0" fontId="2" fillId="0" borderId="21" xfId="0" applyFont="1" applyBorder="1" applyAlignment="1">
      <alignment horizontal="left" vertical="center"/>
    </xf>
    <xf numFmtId="0" fontId="2" fillId="0" borderId="19" xfId="0" applyFont="1" applyBorder="1" applyAlignment="1">
      <alignment horizontal="left" vertical="center"/>
    </xf>
    <xf numFmtId="0" fontId="2" fillId="0" borderId="14" xfId="0" applyFont="1" applyBorder="1" applyAlignment="1">
      <alignment horizontal="left" vertical="center"/>
    </xf>
    <xf numFmtId="0" fontId="29" fillId="4" borderId="21" xfId="0" applyFont="1" applyFill="1" applyBorder="1" applyAlignment="1">
      <alignment horizontal="center" vertical="center"/>
    </xf>
    <xf numFmtId="0" fontId="29" fillId="4" borderId="19" xfId="0" applyFont="1" applyFill="1" applyBorder="1" applyAlignment="1">
      <alignment horizontal="center" vertical="center"/>
    </xf>
    <xf numFmtId="0" fontId="29" fillId="4" borderId="14" xfId="0" applyFont="1" applyFill="1" applyBorder="1" applyAlignment="1">
      <alignment horizontal="center" vertical="center"/>
    </xf>
    <xf numFmtId="0" fontId="0" fillId="0" borderId="54" xfId="0" applyBorder="1" applyAlignment="1">
      <alignment horizontal="center"/>
    </xf>
    <xf numFmtId="0" fontId="0" fillId="0" borderId="55" xfId="0" applyBorder="1" applyAlignment="1">
      <alignment horizontal="center"/>
    </xf>
    <xf numFmtId="0" fontId="0" fillId="0" borderId="35" xfId="0" applyBorder="1" applyAlignment="1">
      <alignment horizontal="center"/>
    </xf>
    <xf numFmtId="0" fontId="0" fillId="0" borderId="39" xfId="0" applyBorder="1" applyAlignment="1">
      <alignment horizontal="center"/>
    </xf>
    <xf numFmtId="0" fontId="0" fillId="0" borderId="28" xfId="0" applyBorder="1" applyAlignment="1">
      <alignment horizontal="center"/>
    </xf>
    <xf numFmtId="0" fontId="0" fillId="0" borderId="47" xfId="0" applyBorder="1" applyAlignment="1">
      <alignment horizontal="center"/>
    </xf>
    <xf numFmtId="0" fontId="2" fillId="6" borderId="41" xfId="0" applyFont="1" applyFill="1" applyBorder="1" applyAlignment="1">
      <alignment horizontal="center" vertical="center" textRotation="90" wrapText="1"/>
    </xf>
    <xf numFmtId="0" fontId="2" fillId="6" borderId="57" xfId="0" applyFont="1" applyFill="1" applyBorder="1" applyAlignment="1">
      <alignment horizontal="center" vertical="center" textRotation="90" wrapText="1"/>
    </xf>
    <xf numFmtId="0" fontId="2" fillId="6" borderId="40" xfId="0" applyFont="1" applyFill="1" applyBorder="1" applyAlignment="1">
      <alignment horizontal="center" vertical="center" textRotation="90" wrapText="1"/>
    </xf>
    <xf numFmtId="0" fontId="16" fillId="0" borderId="54" xfId="0" applyFont="1" applyBorder="1" applyAlignment="1">
      <alignment horizontal="left" vertical="top" wrapText="1"/>
    </xf>
    <xf numFmtId="0" fontId="16" fillId="0" borderId="56" xfId="0" applyFont="1" applyBorder="1" applyAlignment="1">
      <alignment horizontal="left" vertical="top" wrapText="1"/>
    </xf>
    <xf numFmtId="0" fontId="16" fillId="0" borderId="55" xfId="0" applyFont="1" applyBorder="1" applyAlignment="1">
      <alignment horizontal="left" vertical="top" wrapText="1"/>
    </xf>
    <xf numFmtId="0" fontId="16" fillId="0" borderId="35" xfId="0" applyFont="1" applyBorder="1" applyAlignment="1">
      <alignment horizontal="left" vertical="top" wrapText="1"/>
    </xf>
    <xf numFmtId="0" fontId="16" fillId="0" borderId="0" xfId="0" applyFont="1" applyAlignment="1">
      <alignment horizontal="left" vertical="top" wrapText="1"/>
    </xf>
    <xf numFmtId="0" fontId="16" fillId="0" borderId="39" xfId="0" applyFont="1" applyBorder="1" applyAlignment="1">
      <alignment horizontal="left" vertical="top" wrapText="1"/>
    </xf>
    <xf numFmtId="0" fontId="16" fillId="0" borderId="28" xfId="0" applyFont="1" applyBorder="1" applyAlignment="1">
      <alignment horizontal="left" vertical="top" wrapText="1"/>
    </xf>
    <xf numFmtId="0" fontId="16" fillId="0" borderId="29" xfId="0" applyFont="1" applyBorder="1" applyAlignment="1">
      <alignment horizontal="left" vertical="top" wrapText="1"/>
    </xf>
    <xf numFmtId="0" fontId="16" fillId="0" borderId="47" xfId="0" applyFont="1" applyBorder="1" applyAlignment="1">
      <alignment horizontal="left" vertical="top" wrapText="1"/>
    </xf>
    <xf numFmtId="0" fontId="0" fillId="0" borderId="54" xfId="0" applyBorder="1" applyAlignment="1">
      <alignment horizontal="left" vertical="top" wrapText="1"/>
    </xf>
    <xf numFmtId="0" fontId="0" fillId="0" borderId="56" xfId="0" applyBorder="1" applyAlignment="1">
      <alignment horizontal="left" vertical="top" wrapText="1"/>
    </xf>
    <xf numFmtId="0" fontId="0" fillId="0" borderId="55" xfId="0" applyBorder="1" applyAlignment="1">
      <alignment horizontal="left" vertical="top" wrapText="1"/>
    </xf>
    <xf numFmtId="0" fontId="0" fillId="0" borderId="35" xfId="0" applyBorder="1" applyAlignment="1">
      <alignment horizontal="left" vertical="top" wrapText="1"/>
    </xf>
    <xf numFmtId="0" fontId="0" fillId="0" borderId="39" xfId="0"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47" xfId="0" applyBorder="1" applyAlignment="1">
      <alignment horizontal="left" vertical="top" wrapText="1"/>
    </xf>
    <xf numFmtId="0" fontId="0" fillId="0" borderId="54" xfId="0" applyBorder="1" applyAlignment="1" applyProtection="1">
      <alignment horizontal="justify" vertical="top" wrapText="1"/>
      <protection locked="0"/>
    </xf>
    <xf numFmtId="0" fontId="1" fillId="0" borderId="56" xfId="0" applyFont="1" applyBorder="1" applyAlignment="1" applyProtection="1">
      <alignment horizontal="justify" vertical="top" wrapText="1"/>
      <protection locked="0"/>
    </xf>
    <xf numFmtId="0" fontId="1" fillId="0" borderId="55" xfId="0" applyFont="1" applyBorder="1" applyAlignment="1" applyProtection="1">
      <alignment horizontal="justify" vertical="top" wrapText="1"/>
      <protection locked="0"/>
    </xf>
    <xf numFmtId="0" fontId="1" fillId="0" borderId="35"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39" xfId="0" applyFont="1" applyBorder="1" applyAlignment="1" applyProtection="1">
      <alignment horizontal="justify" vertical="top" wrapText="1"/>
      <protection locked="0"/>
    </xf>
    <xf numFmtId="0" fontId="1" fillId="0" borderId="28" xfId="0" applyFont="1" applyBorder="1" applyAlignment="1" applyProtection="1">
      <alignment horizontal="justify" vertical="top" wrapText="1"/>
      <protection locked="0"/>
    </xf>
    <xf numFmtId="0" fontId="1" fillId="0" borderId="29" xfId="0" applyFont="1" applyBorder="1" applyAlignment="1" applyProtection="1">
      <alignment horizontal="justify" vertical="top" wrapText="1"/>
      <protection locked="0"/>
    </xf>
    <xf numFmtId="0" fontId="1" fillId="0" borderId="47" xfId="0" applyFont="1" applyBorder="1" applyAlignment="1" applyProtection="1">
      <alignment horizontal="justify" vertical="top" wrapText="1"/>
      <protection locked="0"/>
    </xf>
    <xf numFmtId="0" fontId="2" fillId="6" borderId="51" xfId="0" applyFont="1" applyFill="1" applyBorder="1" applyAlignment="1">
      <alignment horizontal="center" vertical="center"/>
    </xf>
    <xf numFmtId="0" fontId="2" fillId="6" borderId="52" xfId="0" applyFont="1" applyFill="1" applyBorder="1" applyAlignment="1">
      <alignment horizontal="center" vertical="center"/>
    </xf>
    <xf numFmtId="0" fontId="2" fillId="6" borderId="45" xfId="0" applyFont="1" applyFill="1" applyBorder="1" applyAlignment="1">
      <alignment horizontal="center" vertical="center" wrapText="1"/>
    </xf>
    <xf numFmtId="0" fontId="2" fillId="6" borderId="48" xfId="0" applyFont="1" applyFill="1" applyBorder="1" applyAlignment="1">
      <alignment horizontal="center" vertical="center" wrapText="1"/>
    </xf>
    <xf numFmtId="0" fontId="2" fillId="6" borderId="46" xfId="0" applyFont="1" applyFill="1" applyBorder="1" applyAlignment="1">
      <alignment horizontal="center" vertical="center" wrapText="1"/>
    </xf>
    <xf numFmtId="0" fontId="2" fillId="6" borderId="53" xfId="0" applyFont="1" applyFill="1" applyBorder="1" applyAlignment="1">
      <alignment horizontal="center" vertical="center" wrapText="1"/>
    </xf>
    <xf numFmtId="0" fontId="2" fillId="0" borderId="54"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0" xfId="0" applyFont="1" applyAlignment="1">
      <alignment horizontal="center" vertical="center" wrapText="1"/>
    </xf>
    <xf numFmtId="0" fontId="2" fillId="0" borderId="39"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47"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4" xfId="0" applyFont="1" applyBorder="1" applyAlignment="1">
      <alignment horizontal="center" vertical="center" wrapText="1"/>
    </xf>
    <xf numFmtId="0" fontId="16" fillId="0" borderId="54" xfId="0" applyFont="1" applyBorder="1" applyAlignment="1">
      <alignment horizontal="center" vertical="center" wrapText="1"/>
    </xf>
    <xf numFmtId="0" fontId="16" fillId="0" borderId="56" xfId="0" applyFont="1" applyBorder="1" applyAlignment="1">
      <alignment horizontal="center" vertical="center" wrapText="1"/>
    </xf>
    <xf numFmtId="0" fontId="16" fillId="0" borderId="55" xfId="0" applyFont="1" applyBorder="1" applyAlignment="1">
      <alignment horizontal="center" vertical="center" wrapText="1"/>
    </xf>
    <xf numFmtId="0" fontId="16" fillId="0" borderId="35" xfId="0" applyFont="1" applyBorder="1" applyAlignment="1">
      <alignment horizontal="center" vertical="center"/>
    </xf>
    <xf numFmtId="0" fontId="16" fillId="0" borderId="0" xfId="0" applyFont="1" applyAlignment="1">
      <alignment horizontal="center" vertical="center"/>
    </xf>
    <xf numFmtId="0" fontId="16" fillId="0" borderId="39" xfId="0" applyFont="1" applyBorder="1" applyAlignment="1">
      <alignment horizontal="center" vertical="center"/>
    </xf>
    <xf numFmtId="0" fontId="16" fillId="0" borderId="28"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47" xfId="0" applyFont="1" applyBorder="1" applyAlignment="1">
      <alignment horizontal="center" vertical="center" wrapText="1"/>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3"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4" xfId="0" applyFont="1" applyFill="1" applyBorder="1" applyAlignment="1">
      <alignment horizontal="center" vertical="center" wrapText="1"/>
    </xf>
    <xf numFmtId="0" fontId="2" fillId="6" borderId="43"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4"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1" xfId="0" applyFont="1" applyFill="1" applyBorder="1" applyAlignment="1">
      <alignment horizontal="center"/>
    </xf>
    <xf numFmtId="0" fontId="1" fillId="6" borderId="15" xfId="0" applyFont="1" applyFill="1" applyBorder="1" applyAlignment="1">
      <alignment horizontal="center"/>
    </xf>
    <xf numFmtId="0" fontId="1" fillId="6" borderId="52" xfId="0" applyFont="1" applyFill="1" applyBorder="1" applyAlignment="1">
      <alignment horizontal="center"/>
    </xf>
    <xf numFmtId="0" fontId="2" fillId="6" borderId="21" xfId="0" applyFont="1" applyFill="1" applyBorder="1" applyAlignment="1">
      <alignment horizontal="center" vertical="center"/>
    </xf>
    <xf numFmtId="0" fontId="2" fillId="6" borderId="19" xfId="0" applyFont="1" applyFill="1" applyBorder="1" applyAlignment="1">
      <alignment horizontal="center" vertical="center"/>
    </xf>
    <xf numFmtId="0" fontId="2" fillId="6" borderId="14" xfId="0" applyFont="1" applyFill="1" applyBorder="1" applyAlignment="1">
      <alignment horizontal="center" vertical="center"/>
    </xf>
    <xf numFmtId="164" fontId="8" fillId="8" borderId="28" xfId="0" applyNumberFormat="1" applyFont="1" applyFill="1" applyBorder="1" applyAlignment="1">
      <alignment horizontal="center" vertical="center"/>
    </xf>
    <xf numFmtId="164" fontId="8" fillId="8" borderId="47" xfId="0" applyNumberFormat="1" applyFont="1" applyFill="1" applyBorder="1" applyAlignment="1">
      <alignment horizontal="center" vertical="center"/>
    </xf>
    <xf numFmtId="164" fontId="2" fillId="9" borderId="21" xfId="0" applyNumberFormat="1" applyFont="1" applyFill="1" applyBorder="1" applyAlignment="1">
      <alignment horizontal="center"/>
    </xf>
    <xf numFmtId="164" fontId="2" fillId="9" borderId="14" xfId="0" applyNumberFormat="1" applyFont="1" applyFill="1" applyBorder="1" applyAlignment="1">
      <alignment horizontal="center"/>
    </xf>
    <xf numFmtId="0" fontId="2" fillId="6" borderId="21" xfId="0" applyFont="1" applyFill="1" applyBorder="1" applyAlignment="1">
      <alignment horizontal="center" vertical="center" wrapText="1"/>
    </xf>
    <xf numFmtId="0" fontId="2" fillId="6" borderId="19" xfId="0" applyFont="1" applyFill="1" applyBorder="1" applyAlignment="1">
      <alignment horizontal="center" vertical="center" wrapText="1"/>
    </xf>
    <xf numFmtId="164" fontId="15" fillId="10" borderId="21" xfId="0" applyNumberFormat="1" applyFont="1" applyFill="1" applyBorder="1" applyAlignment="1">
      <alignment horizontal="center" vertical="center" wrapText="1"/>
    </xf>
    <xf numFmtId="164" fontId="15" fillId="10" borderId="14" xfId="0" applyNumberFormat="1" applyFont="1" applyFill="1" applyBorder="1" applyAlignment="1">
      <alignment horizontal="center" vertical="center" wrapText="1"/>
    </xf>
    <xf numFmtId="2" fontId="2" fillId="9" borderId="21" xfId="0" applyNumberFormat="1" applyFont="1" applyFill="1" applyBorder="1" applyAlignment="1">
      <alignment horizontal="center"/>
    </xf>
    <xf numFmtId="2" fontId="2" fillId="9" borderId="14" xfId="0" applyNumberFormat="1" applyFont="1" applyFill="1" applyBorder="1" applyAlignment="1">
      <alignment horizontal="center"/>
    </xf>
    <xf numFmtId="0" fontId="8" fillId="6" borderId="54" xfId="0" applyFont="1" applyFill="1" applyBorder="1" applyAlignment="1">
      <alignment horizontal="center" vertical="center"/>
    </xf>
    <xf numFmtId="0" fontId="8" fillId="6" borderId="56" xfId="0" applyFont="1" applyFill="1" applyBorder="1" applyAlignment="1">
      <alignment horizontal="center" vertical="center"/>
    </xf>
    <xf numFmtId="0" fontId="8" fillId="6" borderId="55" xfId="0" applyFont="1" applyFill="1" applyBorder="1" applyAlignment="1">
      <alignment horizontal="center" vertical="center"/>
    </xf>
    <xf numFmtId="2" fontId="2" fillId="7" borderId="54" xfId="0" applyNumberFormat="1" applyFont="1" applyFill="1" applyBorder="1" applyAlignment="1">
      <alignment horizontal="center"/>
    </xf>
    <xf numFmtId="2" fontId="2" fillId="7" borderId="55" xfId="0" applyNumberFormat="1" applyFont="1" applyFill="1" applyBorder="1" applyAlignment="1">
      <alignment horizontal="center"/>
    </xf>
    <xf numFmtId="0" fontId="2" fillId="6" borderId="1" xfId="0" applyFont="1" applyFill="1" applyBorder="1" applyAlignment="1">
      <alignment horizontal="center" vertical="center"/>
    </xf>
    <xf numFmtId="0" fontId="2" fillId="6" borderId="44" xfId="0" applyFont="1" applyFill="1" applyBorder="1" applyAlignment="1">
      <alignment horizontal="center" vertical="center"/>
    </xf>
    <xf numFmtId="0" fontId="16" fillId="0" borderId="45" xfId="0" applyFont="1" applyBorder="1" applyAlignment="1">
      <alignment horizontal="left" vertical="center"/>
    </xf>
    <xf numFmtId="0" fontId="16" fillId="0" borderId="59" xfId="0" applyFont="1" applyBorder="1" applyAlignment="1">
      <alignment horizontal="left" vertical="center"/>
    </xf>
    <xf numFmtId="2" fontId="2" fillId="0" borderId="59" xfId="0" applyNumberFormat="1" applyFont="1" applyBorder="1" applyAlignment="1">
      <alignment horizontal="center"/>
    </xf>
    <xf numFmtId="2" fontId="2" fillId="0" borderId="46" xfId="0" applyNumberFormat="1" applyFont="1" applyBorder="1" applyAlignment="1">
      <alignment horizontal="center"/>
    </xf>
    <xf numFmtId="0" fontId="8" fillId="12" borderId="20" xfId="0" applyFont="1" applyFill="1" applyBorder="1" applyAlignment="1">
      <alignment horizontal="left" vertical="center"/>
    </xf>
    <xf numFmtId="0" fontId="8" fillId="12" borderId="42" xfId="0" applyFont="1" applyFill="1" applyBorder="1" applyAlignment="1">
      <alignment horizontal="left" vertical="center"/>
    </xf>
    <xf numFmtId="0" fontId="8" fillId="12" borderId="13" xfId="0" applyFont="1" applyFill="1" applyBorder="1" applyAlignment="1">
      <alignment horizontal="left" vertical="center"/>
    </xf>
    <xf numFmtId="2" fontId="2" fillId="12" borderId="20" xfId="0" applyNumberFormat="1" applyFont="1" applyFill="1" applyBorder="1" applyAlignment="1">
      <alignment horizontal="center"/>
    </xf>
    <xf numFmtId="2" fontId="2" fillId="12" borderId="13" xfId="0" applyNumberFormat="1" applyFont="1" applyFill="1" applyBorder="1" applyAlignment="1">
      <alignment horizontal="center"/>
    </xf>
    <xf numFmtId="2" fontId="8" fillId="8" borderId="21" xfId="0" applyNumberFormat="1" applyFont="1" applyFill="1" applyBorder="1" applyAlignment="1">
      <alignment horizontal="center" vertical="center"/>
    </xf>
    <xf numFmtId="2" fontId="8" fillId="8" borderId="14" xfId="0" applyNumberFormat="1" applyFont="1" applyFill="1" applyBorder="1" applyAlignment="1">
      <alignment horizontal="center" vertical="center"/>
    </xf>
    <xf numFmtId="0" fontId="8" fillId="6" borderId="21" xfId="0" applyFont="1" applyFill="1" applyBorder="1" applyAlignment="1">
      <alignment horizontal="center" vertical="center"/>
    </xf>
    <xf numFmtId="0" fontId="8" fillId="6" borderId="19" xfId="0" applyFont="1" applyFill="1" applyBorder="1" applyAlignment="1">
      <alignment horizontal="center" vertical="center"/>
    </xf>
    <xf numFmtId="0" fontId="8" fillId="6" borderId="14" xfId="0" applyFont="1" applyFill="1" applyBorder="1" applyAlignment="1">
      <alignment horizontal="center" vertical="center"/>
    </xf>
    <xf numFmtId="0" fontId="2" fillId="0" borderId="56" xfId="0" applyFont="1" applyBorder="1" applyAlignment="1">
      <alignment horizontal="center" vertical="justify" wrapText="1"/>
    </xf>
    <xf numFmtId="0" fontId="2" fillId="0" borderId="55" xfId="0" applyFont="1" applyBorder="1" applyAlignment="1">
      <alignment horizontal="center" vertical="justify" wrapText="1"/>
    </xf>
    <xf numFmtId="0" fontId="2" fillId="0" borderId="0" xfId="0" applyFont="1" applyAlignment="1">
      <alignment horizontal="center" vertical="justify" wrapText="1"/>
    </xf>
    <xf numFmtId="0" fontId="2" fillId="0" borderId="39" xfId="0" applyFont="1" applyBorder="1" applyAlignment="1">
      <alignment horizontal="center" vertical="justify" wrapText="1"/>
    </xf>
    <xf numFmtId="0" fontId="2" fillId="0" borderId="29" xfId="0" applyFont="1" applyBorder="1" applyAlignment="1">
      <alignment horizontal="center" vertical="justify" wrapText="1"/>
    </xf>
    <xf numFmtId="0" fontId="2" fillId="0" borderId="47" xfId="0" applyFont="1" applyBorder="1" applyAlignment="1">
      <alignment horizontal="center" vertical="justify" wrapText="1"/>
    </xf>
    <xf numFmtId="0" fontId="2" fillId="6" borderId="43"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 fillId="6" borderId="43" xfId="0" applyFont="1" applyFill="1" applyBorder="1" applyAlignment="1">
      <alignment horizontal="center"/>
    </xf>
    <xf numFmtId="0" fontId="1" fillId="0" borderId="54" xfId="0" applyFont="1" applyBorder="1" applyAlignment="1">
      <alignment horizontal="left" vertical="top" wrapText="1"/>
    </xf>
    <xf numFmtId="164" fontId="8" fillId="8" borderId="21" xfId="0" applyNumberFormat="1" applyFont="1" applyFill="1" applyBorder="1" applyAlignment="1">
      <alignment horizontal="center" vertical="center"/>
    </xf>
    <xf numFmtId="164" fontId="8" fillId="8" borderId="14" xfId="0" applyNumberFormat="1" applyFont="1" applyFill="1" applyBorder="1" applyAlignment="1">
      <alignment horizontal="center" vertical="center"/>
    </xf>
    <xf numFmtId="0" fontId="0" fillId="0" borderId="0" xfId="0" applyAlignment="1">
      <alignment horizontal="left" wrapText="1"/>
    </xf>
    <xf numFmtId="0" fontId="45" fillId="0" borderId="1" xfId="0" applyFont="1" applyBorder="1" applyAlignment="1">
      <alignment horizontal="center" vertical="center" wrapText="1"/>
    </xf>
    <xf numFmtId="0" fontId="6" fillId="0" borderId="1" xfId="0" applyFont="1" applyBorder="1" applyAlignment="1">
      <alignment horizontal="left" vertical="center" wrapText="1"/>
    </xf>
    <xf numFmtId="0" fontId="2" fillId="0" borderId="1" xfId="0" applyFont="1" applyBorder="1" applyAlignment="1">
      <alignment horizontal="left" wrapText="1"/>
    </xf>
    <xf numFmtId="0" fontId="2" fillId="0" borderId="21" xfId="0" quotePrefix="1" applyFont="1" applyBorder="1" applyAlignment="1">
      <alignment horizontal="center" vertical="center" wrapText="1"/>
    </xf>
    <xf numFmtId="0" fontId="2" fillId="0" borderId="19"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25" xfId="0" applyBorder="1" applyAlignment="1">
      <alignment horizontal="left" wrapText="1"/>
    </xf>
    <xf numFmtId="0" fontId="0" fillId="0" borderId="12" xfId="0" applyBorder="1" applyAlignment="1">
      <alignment horizontal="left" wrapText="1"/>
    </xf>
    <xf numFmtId="0" fontId="0" fillId="0" borderId="26" xfId="0" applyBorder="1" applyAlignment="1">
      <alignment horizontal="left" wrapText="1"/>
    </xf>
    <xf numFmtId="10" fontId="41" fillId="15" borderId="65" xfId="0" applyNumberFormat="1" applyFont="1" applyFill="1" applyBorder="1" applyAlignment="1">
      <alignment horizontal="center" vertical="center" wrapText="1"/>
    </xf>
    <xf numFmtId="10" fontId="41" fillId="15" borderId="62" xfId="0" applyNumberFormat="1" applyFont="1" applyFill="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2" fillId="0" borderId="0" xfId="0" quotePrefix="1" applyFont="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39</xdr:row>
      <xdr:rowOff>57150</xdr:rowOff>
    </xdr:from>
    <xdr:to>
      <xdr:col>1</xdr:col>
      <xdr:colOff>361950</xdr:colOff>
      <xdr:row>40</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40</xdr:row>
      <xdr:rowOff>133350</xdr:rowOff>
    </xdr:from>
    <xdr:to>
      <xdr:col>1</xdr:col>
      <xdr:colOff>523875</xdr:colOff>
      <xdr:row>41</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40</xdr:row>
      <xdr:rowOff>133850</xdr:rowOff>
    </xdr:from>
    <xdr:to>
      <xdr:col>1</xdr:col>
      <xdr:colOff>2514600</xdr:colOff>
      <xdr:row>41</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41</xdr:row>
      <xdr:rowOff>107282</xdr:rowOff>
    </xdr:from>
    <xdr:to>
      <xdr:col>1</xdr:col>
      <xdr:colOff>429628</xdr:colOff>
      <xdr:row>42</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40</xdr:row>
      <xdr:rowOff>104775</xdr:rowOff>
    </xdr:from>
    <xdr:to>
      <xdr:col>1</xdr:col>
      <xdr:colOff>1962150</xdr:colOff>
      <xdr:row>41</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40</xdr:row>
      <xdr:rowOff>114300</xdr:rowOff>
    </xdr:from>
    <xdr:to>
      <xdr:col>1</xdr:col>
      <xdr:colOff>3000374</xdr:colOff>
      <xdr:row>41</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39</xdr:row>
      <xdr:rowOff>50131</xdr:rowOff>
    </xdr:from>
    <xdr:to>
      <xdr:col>1</xdr:col>
      <xdr:colOff>2971800</xdr:colOff>
      <xdr:row>40</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39</xdr:row>
      <xdr:rowOff>57150</xdr:rowOff>
    </xdr:from>
    <xdr:to>
      <xdr:col>1</xdr:col>
      <xdr:colOff>361950</xdr:colOff>
      <xdr:row>40</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40</xdr:row>
      <xdr:rowOff>133350</xdr:rowOff>
    </xdr:from>
    <xdr:to>
      <xdr:col>1</xdr:col>
      <xdr:colOff>523875</xdr:colOff>
      <xdr:row>41</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40</xdr:row>
      <xdr:rowOff>133850</xdr:rowOff>
    </xdr:from>
    <xdr:to>
      <xdr:col>1</xdr:col>
      <xdr:colOff>2514600</xdr:colOff>
      <xdr:row>41</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41</xdr:row>
      <xdr:rowOff>58153</xdr:rowOff>
    </xdr:from>
    <xdr:to>
      <xdr:col>1</xdr:col>
      <xdr:colOff>1966161</xdr:colOff>
      <xdr:row>42</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41</xdr:row>
      <xdr:rowOff>107282</xdr:rowOff>
    </xdr:from>
    <xdr:to>
      <xdr:col>1</xdr:col>
      <xdr:colOff>429628</xdr:colOff>
      <xdr:row>42</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40</xdr:row>
      <xdr:rowOff>250658</xdr:rowOff>
    </xdr:from>
    <xdr:to>
      <xdr:col>3</xdr:col>
      <xdr:colOff>280736</xdr:colOff>
      <xdr:row>40</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34</xdr:row>
      <xdr:rowOff>104775</xdr:rowOff>
    </xdr:from>
    <xdr:to>
      <xdr:col>1</xdr:col>
      <xdr:colOff>1962150</xdr:colOff>
      <xdr:row>35</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34</xdr:row>
      <xdr:rowOff>114300</xdr:rowOff>
    </xdr:from>
    <xdr:to>
      <xdr:col>1</xdr:col>
      <xdr:colOff>3000374</xdr:colOff>
      <xdr:row>35</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33</xdr:row>
      <xdr:rowOff>50131</xdr:rowOff>
    </xdr:from>
    <xdr:to>
      <xdr:col>1</xdr:col>
      <xdr:colOff>2971800</xdr:colOff>
      <xdr:row>34</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33</xdr:row>
      <xdr:rowOff>57150</xdr:rowOff>
    </xdr:from>
    <xdr:to>
      <xdr:col>1</xdr:col>
      <xdr:colOff>361950</xdr:colOff>
      <xdr:row>34</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34</xdr:row>
      <xdr:rowOff>133350</xdr:rowOff>
    </xdr:from>
    <xdr:to>
      <xdr:col>1</xdr:col>
      <xdr:colOff>523875</xdr:colOff>
      <xdr:row>34</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34</xdr:row>
      <xdr:rowOff>133850</xdr:rowOff>
    </xdr:from>
    <xdr:to>
      <xdr:col>1</xdr:col>
      <xdr:colOff>2514600</xdr:colOff>
      <xdr:row>35</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35</xdr:row>
      <xdr:rowOff>58153</xdr:rowOff>
    </xdr:from>
    <xdr:to>
      <xdr:col>1</xdr:col>
      <xdr:colOff>1966161</xdr:colOff>
      <xdr:row>36</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35</xdr:row>
      <xdr:rowOff>107282</xdr:rowOff>
    </xdr:from>
    <xdr:to>
      <xdr:col>1</xdr:col>
      <xdr:colOff>429628</xdr:colOff>
      <xdr:row>36</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34</xdr:row>
      <xdr:rowOff>250658</xdr:rowOff>
    </xdr:from>
    <xdr:to>
      <xdr:col>3</xdr:col>
      <xdr:colOff>280736</xdr:colOff>
      <xdr:row>34</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34</xdr:row>
      <xdr:rowOff>104775</xdr:rowOff>
    </xdr:from>
    <xdr:to>
      <xdr:col>1</xdr:col>
      <xdr:colOff>1962150</xdr:colOff>
      <xdr:row>35</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34</xdr:row>
      <xdr:rowOff>114300</xdr:rowOff>
    </xdr:from>
    <xdr:to>
      <xdr:col>1</xdr:col>
      <xdr:colOff>3000374</xdr:colOff>
      <xdr:row>35</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33</xdr:row>
      <xdr:rowOff>50131</xdr:rowOff>
    </xdr:from>
    <xdr:to>
      <xdr:col>1</xdr:col>
      <xdr:colOff>2971800</xdr:colOff>
      <xdr:row>34</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33</xdr:row>
      <xdr:rowOff>57150</xdr:rowOff>
    </xdr:from>
    <xdr:to>
      <xdr:col>1</xdr:col>
      <xdr:colOff>361950</xdr:colOff>
      <xdr:row>34</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34</xdr:row>
      <xdr:rowOff>133350</xdr:rowOff>
    </xdr:from>
    <xdr:to>
      <xdr:col>1</xdr:col>
      <xdr:colOff>523875</xdr:colOff>
      <xdr:row>34</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34</xdr:row>
      <xdr:rowOff>133850</xdr:rowOff>
    </xdr:from>
    <xdr:to>
      <xdr:col>1</xdr:col>
      <xdr:colOff>2514600</xdr:colOff>
      <xdr:row>35</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35</xdr:row>
      <xdr:rowOff>58153</xdr:rowOff>
    </xdr:from>
    <xdr:to>
      <xdr:col>1</xdr:col>
      <xdr:colOff>1966161</xdr:colOff>
      <xdr:row>36</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35</xdr:row>
      <xdr:rowOff>107282</xdr:rowOff>
    </xdr:from>
    <xdr:to>
      <xdr:col>1</xdr:col>
      <xdr:colOff>429628</xdr:colOff>
      <xdr:row>36</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34</xdr:row>
      <xdr:rowOff>250658</xdr:rowOff>
    </xdr:from>
    <xdr:to>
      <xdr:col>3</xdr:col>
      <xdr:colOff>280736</xdr:colOff>
      <xdr:row>34</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CF76A-25A7-437D-8E1B-CF622C720436}">
  <dimension ref="A1:I24"/>
  <sheetViews>
    <sheetView tabSelected="1" zoomScale="130" zoomScaleNormal="130" workbookViewId="0">
      <selection activeCell="A3" sqref="A3:I3"/>
    </sheetView>
  </sheetViews>
  <sheetFormatPr defaultRowHeight="12.75" x14ac:dyDescent="0.2"/>
  <cols>
    <col min="9" max="9" width="15.5703125" bestFit="1" customWidth="1"/>
  </cols>
  <sheetData>
    <row r="1" spans="1:9" ht="30.6" customHeight="1" x14ac:dyDescent="0.2">
      <c r="A1" s="280" t="s">
        <v>388</v>
      </c>
      <c r="B1" s="280"/>
      <c r="C1" s="280"/>
      <c r="D1" s="280"/>
      <c r="E1" s="280"/>
      <c r="F1" s="280"/>
      <c r="G1" s="280"/>
      <c r="H1" s="280"/>
      <c r="I1" s="280"/>
    </row>
    <row r="2" spans="1:9" ht="26.45" customHeight="1" x14ac:dyDescent="0.2">
      <c r="A2" s="286" t="s">
        <v>428</v>
      </c>
      <c r="B2" s="287"/>
      <c r="C2" s="287"/>
      <c r="D2" s="287"/>
      <c r="E2" s="287"/>
      <c r="F2" s="287"/>
      <c r="G2" s="287"/>
      <c r="H2" s="287"/>
      <c r="I2" s="288"/>
    </row>
    <row r="3" spans="1:9" x14ac:dyDescent="0.2">
      <c r="A3" s="281"/>
      <c r="B3" s="282"/>
      <c r="C3" s="282"/>
      <c r="D3" s="282"/>
      <c r="E3" s="282"/>
      <c r="F3" s="282"/>
      <c r="G3" s="282"/>
      <c r="H3" s="282"/>
      <c r="I3" s="283"/>
    </row>
    <row r="4" spans="1:9" x14ac:dyDescent="0.2">
      <c r="A4" s="190"/>
      <c r="B4" s="284" t="s">
        <v>419</v>
      </c>
      <c r="C4" s="284"/>
      <c r="D4" s="284"/>
      <c r="E4" s="284"/>
      <c r="F4" s="284"/>
      <c r="G4" s="284"/>
      <c r="H4" s="284"/>
      <c r="I4" s="11" t="s">
        <v>1</v>
      </c>
    </row>
    <row r="5" spans="1:9" ht="15.75" x14ac:dyDescent="0.25">
      <c r="A5" s="41" t="s">
        <v>7</v>
      </c>
      <c r="B5" s="285" t="s">
        <v>364</v>
      </c>
      <c r="C5" s="285"/>
      <c r="D5" s="285"/>
      <c r="E5" s="285"/>
      <c r="F5" s="285"/>
      <c r="G5" s="285"/>
      <c r="H5" s="285"/>
      <c r="I5" s="191">
        <f>'Posto Diurno'!I184</f>
        <v>0</v>
      </c>
    </row>
    <row r="6" spans="1:9" ht="15.75" x14ac:dyDescent="0.25">
      <c r="A6" s="41" t="s">
        <v>8</v>
      </c>
      <c r="B6" s="285" t="s">
        <v>365</v>
      </c>
      <c r="C6" s="285"/>
      <c r="D6" s="285"/>
      <c r="E6" s="285"/>
      <c r="F6" s="285"/>
      <c r="G6" s="285"/>
      <c r="H6" s="285"/>
      <c r="I6" s="192">
        <v>12</v>
      </c>
    </row>
    <row r="7" spans="1:9" x14ac:dyDescent="0.2">
      <c r="A7" s="289" t="s">
        <v>9</v>
      </c>
      <c r="B7" s="290" t="s">
        <v>421</v>
      </c>
      <c r="C7" s="290"/>
      <c r="D7" s="290"/>
      <c r="E7" s="290"/>
      <c r="F7" s="290"/>
      <c r="G7" s="290"/>
      <c r="H7" s="290"/>
      <c r="I7" s="291">
        <f>I6*I5</f>
        <v>0</v>
      </c>
    </row>
    <row r="8" spans="1:9" x14ac:dyDescent="0.2">
      <c r="A8" s="289"/>
      <c r="B8" s="290"/>
      <c r="C8" s="290"/>
      <c r="D8" s="290"/>
      <c r="E8" s="290"/>
      <c r="F8" s="290"/>
      <c r="G8" s="290"/>
      <c r="H8" s="290"/>
      <c r="I8" s="291"/>
    </row>
    <row r="11" spans="1:9" x14ac:dyDescent="0.2">
      <c r="A11" s="281"/>
      <c r="B11" s="282"/>
      <c r="C11" s="282"/>
      <c r="D11" s="282"/>
      <c r="E11" s="282"/>
      <c r="F11" s="282"/>
      <c r="G11" s="282"/>
      <c r="H11" s="282"/>
      <c r="I11" s="283"/>
    </row>
    <row r="12" spans="1:9" x14ac:dyDescent="0.2">
      <c r="A12" s="190"/>
      <c r="B12" s="284" t="s">
        <v>420</v>
      </c>
      <c r="C12" s="284"/>
      <c r="D12" s="284"/>
      <c r="E12" s="284"/>
      <c r="F12" s="284"/>
      <c r="G12" s="284"/>
      <c r="H12" s="284"/>
      <c r="I12" s="11" t="s">
        <v>1</v>
      </c>
    </row>
    <row r="13" spans="1:9" ht="15.75" x14ac:dyDescent="0.25">
      <c r="A13" s="41" t="s">
        <v>7</v>
      </c>
      <c r="B13" s="285" t="s">
        <v>364</v>
      </c>
      <c r="C13" s="285"/>
      <c r="D13" s="285"/>
      <c r="E13" s="285"/>
      <c r="F13" s="285"/>
      <c r="G13" s="285"/>
      <c r="H13" s="285"/>
      <c r="I13" s="191">
        <f>'Posto Noturno'!I184</f>
        <v>0</v>
      </c>
    </row>
    <row r="14" spans="1:9" ht="15.75" x14ac:dyDescent="0.25">
      <c r="A14" s="41" t="s">
        <v>8</v>
      </c>
      <c r="B14" s="285" t="s">
        <v>365</v>
      </c>
      <c r="C14" s="285"/>
      <c r="D14" s="285"/>
      <c r="E14" s="285"/>
      <c r="F14" s="285"/>
      <c r="G14" s="285"/>
      <c r="H14" s="285"/>
      <c r="I14" s="192">
        <v>12</v>
      </c>
    </row>
    <row r="15" spans="1:9" ht="12.6" customHeight="1" x14ac:dyDescent="0.2">
      <c r="A15" s="289" t="s">
        <v>9</v>
      </c>
      <c r="B15" s="290" t="s">
        <v>421</v>
      </c>
      <c r="C15" s="290"/>
      <c r="D15" s="290"/>
      <c r="E15" s="290"/>
      <c r="F15" s="290"/>
      <c r="G15" s="290"/>
      <c r="H15" s="290"/>
      <c r="I15" s="291">
        <f>I14*I13</f>
        <v>0</v>
      </c>
    </row>
    <row r="16" spans="1:9" x14ac:dyDescent="0.2">
      <c r="A16" s="289"/>
      <c r="B16" s="290"/>
      <c r="C16" s="290"/>
      <c r="D16" s="290"/>
      <c r="E16" s="290"/>
      <c r="F16" s="290"/>
      <c r="G16" s="290"/>
      <c r="H16" s="290"/>
      <c r="I16" s="291"/>
    </row>
    <row r="19" spans="1:9" x14ac:dyDescent="0.2">
      <c r="A19" s="281" t="s">
        <v>363</v>
      </c>
      <c r="B19" s="282"/>
      <c r="C19" s="282"/>
      <c r="D19" s="282"/>
      <c r="E19" s="282"/>
      <c r="F19" s="282"/>
      <c r="G19" s="282"/>
      <c r="H19" s="282"/>
      <c r="I19" s="283"/>
    </row>
    <row r="20" spans="1:9" x14ac:dyDescent="0.2">
      <c r="A20" s="190"/>
      <c r="B20" s="284" t="s">
        <v>417</v>
      </c>
      <c r="C20" s="284"/>
      <c r="D20" s="284"/>
      <c r="E20" s="284"/>
      <c r="F20" s="284"/>
      <c r="G20" s="284"/>
      <c r="H20" s="284"/>
      <c r="I20" s="11" t="s">
        <v>1</v>
      </c>
    </row>
    <row r="21" spans="1:9" ht="15.75" x14ac:dyDescent="0.25">
      <c r="A21" s="41" t="s">
        <v>7</v>
      </c>
      <c r="B21" s="285" t="s">
        <v>364</v>
      </c>
      <c r="C21" s="285"/>
      <c r="D21" s="285"/>
      <c r="E21" s="285"/>
      <c r="F21" s="285"/>
      <c r="G21" s="285"/>
      <c r="H21" s="285"/>
      <c r="I21" s="191">
        <f>I13+I5</f>
        <v>0</v>
      </c>
    </row>
    <row r="22" spans="1:9" ht="15.75" x14ac:dyDescent="0.25">
      <c r="A22" s="41" t="s">
        <v>8</v>
      </c>
      <c r="B22" s="285" t="s">
        <v>365</v>
      </c>
      <c r="C22" s="285"/>
      <c r="D22" s="285"/>
      <c r="E22" s="285"/>
      <c r="F22" s="285"/>
      <c r="G22" s="285"/>
      <c r="H22" s="285"/>
      <c r="I22" s="192">
        <v>12</v>
      </c>
    </row>
    <row r="23" spans="1:9" x14ac:dyDescent="0.2">
      <c r="A23" s="289" t="s">
        <v>9</v>
      </c>
      <c r="B23" s="290" t="s">
        <v>366</v>
      </c>
      <c r="C23" s="290"/>
      <c r="D23" s="290"/>
      <c r="E23" s="290"/>
      <c r="F23" s="290"/>
      <c r="G23" s="290"/>
      <c r="H23" s="290"/>
      <c r="I23" s="291">
        <f>I22*I21</f>
        <v>0</v>
      </c>
    </row>
    <row r="24" spans="1:9" x14ac:dyDescent="0.2">
      <c r="A24" s="289"/>
      <c r="B24" s="290"/>
      <c r="C24" s="290"/>
      <c r="D24" s="290"/>
      <c r="E24" s="290"/>
      <c r="F24" s="290"/>
      <c r="G24" s="290"/>
      <c r="H24" s="290"/>
      <c r="I24" s="291"/>
    </row>
  </sheetData>
  <mergeCells count="23">
    <mergeCell ref="A23:A24"/>
    <mergeCell ref="B23:H24"/>
    <mergeCell ref="I23:I24"/>
    <mergeCell ref="A11:I11"/>
    <mergeCell ref="B12:H12"/>
    <mergeCell ref="B13:H13"/>
    <mergeCell ref="B14:H14"/>
    <mergeCell ref="A15:A16"/>
    <mergeCell ref="B15:H16"/>
    <mergeCell ref="I15:I16"/>
    <mergeCell ref="A1:I1"/>
    <mergeCell ref="A19:I19"/>
    <mergeCell ref="B20:H20"/>
    <mergeCell ref="B21:H21"/>
    <mergeCell ref="B22:H22"/>
    <mergeCell ref="A2:I2"/>
    <mergeCell ref="A3:I3"/>
    <mergeCell ref="B4:H4"/>
    <mergeCell ref="B5:H5"/>
    <mergeCell ref="B6:H6"/>
    <mergeCell ref="A7:A8"/>
    <mergeCell ref="B7:H8"/>
    <mergeCell ref="I7:I8"/>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L37"/>
  <sheetViews>
    <sheetView workbookViewId="0">
      <selection activeCell="E13" sqref="E13"/>
    </sheetView>
  </sheetViews>
  <sheetFormatPr defaultRowHeight="12.75" x14ac:dyDescent="0.2"/>
  <cols>
    <col min="1" max="1" width="3.7109375" style="223" bestFit="1" customWidth="1"/>
    <col min="2" max="2" width="47.7109375" customWidth="1"/>
    <col min="3" max="3" width="6.7109375" customWidth="1"/>
    <col min="4" max="4" width="5.5703125" customWidth="1"/>
    <col min="5" max="5" width="10.42578125" bestFit="1" customWidth="1"/>
    <col min="6" max="6" width="10.85546875" customWidth="1"/>
    <col min="7" max="9" width="10.42578125" bestFit="1"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0.100000000000001" customHeight="1" thickBot="1" x14ac:dyDescent="0.25">
      <c r="A1" s="429" t="s">
        <v>361</v>
      </c>
      <c r="B1" s="430"/>
      <c r="C1" s="430"/>
      <c r="D1" s="430"/>
      <c r="E1" s="430"/>
      <c r="F1" s="430"/>
      <c r="G1" s="430"/>
      <c r="H1" s="430"/>
      <c r="I1" s="430"/>
      <c r="J1" s="430"/>
      <c r="K1" s="430"/>
      <c r="L1" s="431"/>
    </row>
    <row r="2" spans="1:12" ht="20.100000000000001" customHeight="1" x14ac:dyDescent="0.2">
      <c r="A2" s="432"/>
      <c r="B2" s="433"/>
      <c r="C2" s="433"/>
      <c r="D2" s="433"/>
      <c r="E2" s="433"/>
      <c r="F2" s="433"/>
      <c r="G2" s="433"/>
      <c r="H2" s="433"/>
      <c r="I2" s="433"/>
      <c r="J2" s="433"/>
      <c r="K2" s="433"/>
      <c r="L2" s="434"/>
    </row>
    <row r="3" spans="1:12" ht="20.100000000000001" customHeight="1" x14ac:dyDescent="0.2">
      <c r="A3" s="435"/>
      <c r="B3" s="436"/>
      <c r="C3" s="436"/>
      <c r="D3" s="436"/>
      <c r="E3" s="436"/>
      <c r="F3" s="436"/>
      <c r="G3" s="436"/>
      <c r="H3" s="436"/>
      <c r="I3" s="436"/>
      <c r="J3" s="436"/>
      <c r="K3" s="436"/>
      <c r="L3" s="437"/>
    </row>
    <row r="4" spans="1:12" ht="20.100000000000001" customHeight="1" thickBot="1" x14ac:dyDescent="0.25">
      <c r="A4" s="438"/>
      <c r="B4" s="439"/>
      <c r="C4" s="439"/>
      <c r="D4" s="439"/>
      <c r="E4" s="439"/>
      <c r="F4" s="439"/>
      <c r="G4" s="439"/>
      <c r="H4" s="439"/>
      <c r="I4" s="439"/>
      <c r="J4" s="439"/>
      <c r="K4" s="439"/>
      <c r="L4" s="440"/>
    </row>
    <row r="5" spans="1:12" x14ac:dyDescent="0.2">
      <c r="A5" s="243"/>
      <c r="B5" s="243"/>
      <c r="C5" s="243"/>
      <c r="D5" s="243"/>
      <c r="E5" s="243"/>
      <c r="F5" s="243"/>
      <c r="G5" s="243"/>
      <c r="H5" s="243"/>
      <c r="I5" s="243"/>
      <c r="J5" s="243"/>
      <c r="K5" s="244"/>
      <c r="L5" s="244"/>
    </row>
    <row r="7" spans="1:12" ht="13.5" thickBot="1" x14ac:dyDescent="0.25"/>
    <row r="8" spans="1:12" x14ac:dyDescent="0.2">
      <c r="A8" s="441" t="s">
        <v>145</v>
      </c>
      <c r="B8" s="444" t="s">
        <v>413</v>
      </c>
      <c r="C8" s="447" t="s">
        <v>146</v>
      </c>
      <c r="D8" s="450" t="s">
        <v>147</v>
      </c>
      <c r="E8" s="453" t="s">
        <v>148</v>
      </c>
      <c r="F8" s="454"/>
      <c r="G8" s="454"/>
      <c r="H8" s="454"/>
      <c r="I8" s="454"/>
      <c r="J8" s="455"/>
      <c r="K8" s="414" t="s">
        <v>149</v>
      </c>
      <c r="L8" s="415"/>
    </row>
    <row r="9" spans="1:12" ht="13.5" x14ac:dyDescent="0.2">
      <c r="A9" s="442"/>
      <c r="B9" s="474"/>
      <c r="C9" s="448"/>
      <c r="D9" s="451"/>
      <c r="E9" s="206" t="s">
        <v>7</v>
      </c>
      <c r="F9" s="207" t="s">
        <v>8</v>
      </c>
      <c r="G9" s="207" t="s">
        <v>9</v>
      </c>
      <c r="H9" s="207" t="s">
        <v>10</v>
      </c>
      <c r="I9" s="207" t="s">
        <v>11</v>
      </c>
      <c r="J9" s="208" t="s">
        <v>12</v>
      </c>
      <c r="K9" s="416" t="s">
        <v>150</v>
      </c>
      <c r="L9" s="418" t="s">
        <v>151</v>
      </c>
    </row>
    <row r="10" spans="1:12" ht="13.5" thickBot="1" x14ac:dyDescent="0.25">
      <c r="A10" s="443"/>
      <c r="B10" s="475"/>
      <c r="C10" s="449"/>
      <c r="D10" s="452"/>
      <c r="E10" s="209" t="s">
        <v>152</v>
      </c>
      <c r="F10" s="210" t="s">
        <v>152</v>
      </c>
      <c r="G10" s="210" t="s">
        <v>152</v>
      </c>
      <c r="H10" s="210" t="s">
        <v>152</v>
      </c>
      <c r="I10" s="210" t="s">
        <v>152</v>
      </c>
      <c r="J10" s="211" t="s">
        <v>152</v>
      </c>
      <c r="K10" s="417"/>
      <c r="L10" s="419"/>
    </row>
    <row r="11" spans="1:12" x14ac:dyDescent="0.2">
      <c r="A11" s="232">
        <v>1</v>
      </c>
      <c r="B11" s="246" t="s">
        <v>425</v>
      </c>
      <c r="C11" s="214" t="s">
        <v>146</v>
      </c>
      <c r="D11" s="245">
        <v>1</v>
      </c>
      <c r="E11" s="267">
        <v>0</v>
      </c>
      <c r="F11" s="267"/>
      <c r="G11" s="267"/>
      <c r="H11" s="267"/>
      <c r="I11" s="267"/>
      <c r="J11" s="267"/>
      <c r="K11" s="268">
        <f t="shared" ref="K11:K12" si="0">AVERAGE(E11:J11)</f>
        <v>0</v>
      </c>
      <c r="L11" s="269">
        <f t="shared" ref="L11:L12" si="1">K11*D11</f>
        <v>0</v>
      </c>
    </row>
    <row r="12" spans="1:12" x14ac:dyDescent="0.2">
      <c r="A12" s="233">
        <v>2</v>
      </c>
      <c r="B12" s="246" t="s">
        <v>411</v>
      </c>
      <c r="C12" s="218" t="s">
        <v>146</v>
      </c>
      <c r="D12" s="245">
        <v>2</v>
      </c>
      <c r="E12" s="270">
        <v>0</v>
      </c>
      <c r="F12" s="270"/>
      <c r="G12" s="270"/>
      <c r="H12" s="270"/>
      <c r="I12" s="270"/>
      <c r="J12" s="270"/>
      <c r="K12" s="268">
        <f t="shared" si="0"/>
        <v>0</v>
      </c>
      <c r="L12" s="269">
        <f t="shared" si="1"/>
        <v>0</v>
      </c>
    </row>
    <row r="13" spans="1:12" x14ac:dyDescent="0.2">
      <c r="A13" s="233">
        <v>3</v>
      </c>
      <c r="B13" s="246"/>
      <c r="C13" s="219"/>
      <c r="D13" s="245"/>
      <c r="E13" s="270"/>
      <c r="F13" s="270"/>
      <c r="G13" s="270"/>
      <c r="H13" s="270"/>
      <c r="I13" s="270"/>
      <c r="J13" s="270"/>
      <c r="K13" s="268"/>
      <c r="L13" s="269"/>
    </row>
    <row r="14" spans="1:12" x14ac:dyDescent="0.2">
      <c r="A14" s="233">
        <v>4</v>
      </c>
      <c r="B14" s="257"/>
      <c r="C14" s="218"/>
      <c r="D14" s="245"/>
      <c r="E14" s="270"/>
      <c r="F14" s="270"/>
      <c r="G14" s="270"/>
      <c r="H14" s="270"/>
      <c r="I14" s="270"/>
      <c r="J14" s="270"/>
      <c r="K14" s="268"/>
      <c r="L14" s="269"/>
    </row>
    <row r="15" spans="1:12" x14ac:dyDescent="0.2">
      <c r="A15" s="233">
        <v>5</v>
      </c>
      <c r="B15" s="257"/>
      <c r="C15" s="218"/>
      <c r="D15" s="245"/>
      <c r="E15" s="270"/>
      <c r="F15" s="270"/>
      <c r="G15" s="270"/>
      <c r="H15" s="270"/>
      <c r="I15" s="270"/>
      <c r="J15" s="270"/>
      <c r="K15" s="268"/>
      <c r="L15" s="269"/>
    </row>
    <row r="16" spans="1:12" x14ac:dyDescent="0.2">
      <c r="A16" s="233">
        <v>6</v>
      </c>
      <c r="B16" s="246"/>
      <c r="C16" s="218"/>
      <c r="D16" s="245"/>
      <c r="E16" s="270"/>
      <c r="F16" s="270"/>
      <c r="G16" s="270"/>
      <c r="H16" s="270"/>
      <c r="I16" s="270"/>
      <c r="J16" s="270"/>
      <c r="K16" s="268"/>
      <c r="L16" s="269"/>
    </row>
    <row r="17" spans="1:12" x14ac:dyDescent="0.2">
      <c r="A17" s="233">
        <v>7</v>
      </c>
      <c r="B17" s="246"/>
      <c r="C17" s="218"/>
      <c r="D17" s="245"/>
      <c r="E17" s="270"/>
      <c r="F17" s="270"/>
      <c r="G17" s="270"/>
      <c r="H17" s="270"/>
      <c r="I17" s="270"/>
      <c r="J17" s="270"/>
      <c r="K17" s="268"/>
      <c r="L17" s="269"/>
    </row>
    <row r="18" spans="1:12" x14ac:dyDescent="0.2">
      <c r="A18" s="233">
        <v>8</v>
      </c>
      <c r="B18" s="257"/>
      <c r="C18" s="218"/>
      <c r="D18" s="245"/>
      <c r="E18" s="270"/>
      <c r="F18" s="270"/>
      <c r="G18" s="270"/>
      <c r="H18" s="270"/>
      <c r="I18" s="270"/>
      <c r="J18" s="270"/>
      <c r="K18" s="268"/>
      <c r="L18" s="269"/>
    </row>
    <row r="19" spans="1:12" x14ac:dyDescent="0.2">
      <c r="A19" s="233">
        <v>9</v>
      </c>
      <c r="B19" s="246"/>
      <c r="C19" s="218"/>
      <c r="D19" s="245"/>
      <c r="E19" s="270"/>
      <c r="F19" s="270"/>
      <c r="G19" s="270"/>
      <c r="H19" s="270"/>
      <c r="I19" s="270"/>
      <c r="J19" s="270"/>
      <c r="K19" s="268"/>
      <c r="L19" s="269"/>
    </row>
    <row r="20" spans="1:12" x14ac:dyDescent="0.2">
      <c r="A20" s="233">
        <v>10</v>
      </c>
      <c r="B20" s="258"/>
      <c r="C20" s="218"/>
      <c r="D20" s="245"/>
      <c r="E20" s="270"/>
      <c r="F20" s="270"/>
      <c r="G20" s="270"/>
      <c r="H20" s="270"/>
      <c r="I20" s="270"/>
      <c r="J20" s="270"/>
      <c r="K20" s="268"/>
      <c r="L20" s="269"/>
    </row>
    <row r="21" spans="1:12" x14ac:dyDescent="0.2">
      <c r="A21" s="233">
        <v>11</v>
      </c>
      <c r="B21" s="246"/>
      <c r="C21" s="218"/>
      <c r="D21" s="245"/>
      <c r="E21" s="270"/>
      <c r="F21" s="270"/>
      <c r="G21" s="270"/>
      <c r="H21" s="270"/>
      <c r="I21" s="270"/>
      <c r="J21" s="270"/>
      <c r="K21" s="268"/>
      <c r="L21" s="269"/>
    </row>
    <row r="22" spans="1:12" x14ac:dyDescent="0.2">
      <c r="A22" s="233">
        <v>12</v>
      </c>
      <c r="B22" s="246"/>
      <c r="C22" s="218"/>
      <c r="D22" s="245"/>
      <c r="E22" s="270"/>
      <c r="F22" s="270"/>
      <c r="G22" s="270"/>
      <c r="H22" s="270"/>
      <c r="I22" s="270"/>
      <c r="J22" s="270"/>
      <c r="K22" s="268"/>
      <c r="L22" s="269"/>
    </row>
    <row r="23" spans="1:12" x14ac:dyDescent="0.2">
      <c r="A23" s="233">
        <v>13</v>
      </c>
      <c r="B23" s="239"/>
      <c r="C23" s="218"/>
      <c r="D23" s="245"/>
      <c r="E23" s="270"/>
      <c r="F23" s="270"/>
      <c r="G23" s="270"/>
      <c r="H23" s="270"/>
      <c r="I23" s="270"/>
      <c r="J23" s="270"/>
      <c r="K23" s="268"/>
      <c r="L23" s="269"/>
    </row>
    <row r="24" spans="1:12" ht="13.5" thickBot="1" x14ac:dyDescent="0.25">
      <c r="A24" s="233">
        <v>14</v>
      </c>
      <c r="B24" s="224"/>
      <c r="C24" s="218"/>
      <c r="D24" s="235"/>
      <c r="E24" s="234"/>
      <c r="F24" s="234"/>
      <c r="G24" s="234"/>
      <c r="H24" s="234"/>
      <c r="I24" s="234"/>
      <c r="J24" s="234"/>
      <c r="K24" s="226"/>
      <c r="L24" s="227"/>
    </row>
    <row r="25" spans="1:12" ht="13.5" thickBot="1" x14ac:dyDescent="0.25">
      <c r="A25" s="456" t="s">
        <v>249</v>
      </c>
      <c r="B25" s="457"/>
      <c r="C25" s="457"/>
      <c r="D25" s="457"/>
      <c r="E25" s="457"/>
      <c r="F25" s="457"/>
      <c r="G25" s="457"/>
      <c r="H25" s="457"/>
      <c r="I25" s="457"/>
      <c r="J25" s="458"/>
      <c r="K25" s="485">
        <f>SUM(L11:L24)</f>
        <v>0</v>
      </c>
      <c r="L25" s="486"/>
    </row>
    <row r="26" spans="1:12" ht="13.5" thickBot="1" x14ac:dyDescent="0.25">
      <c r="A26" s="202"/>
      <c r="B26" s="202"/>
      <c r="C26" s="247"/>
      <c r="D26" s="248"/>
      <c r="E26" s="249"/>
      <c r="F26" s="249"/>
      <c r="G26" s="249"/>
      <c r="H26" s="249"/>
      <c r="I26" s="249"/>
      <c r="J26" s="249"/>
      <c r="K26" s="250"/>
      <c r="L26" s="250"/>
    </row>
    <row r="27" spans="1:12" ht="13.5" thickBot="1" x14ac:dyDescent="0.25">
      <c r="A27" s="487" t="s">
        <v>426</v>
      </c>
      <c r="B27" s="488"/>
      <c r="C27" s="488"/>
      <c r="D27" s="488"/>
      <c r="E27" s="488"/>
      <c r="F27" s="488"/>
      <c r="G27" s="488"/>
      <c r="H27" s="488"/>
      <c r="I27" s="488"/>
      <c r="J27" s="489"/>
      <c r="K27" s="467">
        <f>K25/12/4</f>
        <v>0</v>
      </c>
      <c r="L27" s="468"/>
    </row>
    <row r="28" spans="1:12" ht="13.5" thickBot="1" x14ac:dyDescent="0.25">
      <c r="A28" s="243"/>
      <c r="B28" s="243"/>
      <c r="C28" s="243"/>
      <c r="D28" s="243"/>
      <c r="E28" s="243"/>
      <c r="F28" s="243"/>
      <c r="G28" s="243"/>
      <c r="H28" s="243"/>
      <c r="I28" s="243"/>
      <c r="J28" s="243"/>
      <c r="K28" s="244"/>
      <c r="L28" s="244"/>
    </row>
    <row r="29" spans="1:12" x14ac:dyDescent="0.2">
      <c r="A29" s="469" t="s">
        <v>250</v>
      </c>
      <c r="B29" s="470"/>
      <c r="C29" s="470"/>
      <c r="D29" s="470"/>
      <c r="E29" s="470"/>
      <c r="F29" s="470"/>
      <c r="G29" s="470"/>
      <c r="H29" s="470"/>
      <c r="I29" s="470"/>
      <c r="J29" s="471"/>
      <c r="K29" s="472" t="s">
        <v>251</v>
      </c>
      <c r="L29" s="473"/>
    </row>
    <row r="30" spans="1:12" ht="13.5" thickBot="1" x14ac:dyDescent="0.25">
      <c r="A30" s="476" t="s">
        <v>414</v>
      </c>
      <c r="B30" s="477"/>
      <c r="C30" s="477"/>
      <c r="D30" s="477"/>
      <c r="E30" s="477"/>
      <c r="F30" s="477"/>
      <c r="G30" s="477"/>
      <c r="H30" s="477"/>
      <c r="I30" s="477"/>
      <c r="J30" s="477"/>
      <c r="K30" s="478">
        <f>K27</f>
        <v>0</v>
      </c>
      <c r="L30" s="479"/>
    </row>
    <row r="31" spans="1:12" ht="13.5" thickBot="1" x14ac:dyDescent="0.25">
      <c r="A31" s="480" t="s">
        <v>414</v>
      </c>
      <c r="B31" s="481"/>
      <c r="C31" s="481"/>
      <c r="D31" s="481"/>
      <c r="E31" s="481"/>
      <c r="F31" s="481"/>
      <c r="G31" s="481"/>
      <c r="H31" s="481"/>
      <c r="I31" s="481"/>
      <c r="J31" s="482"/>
      <c r="K31" s="483">
        <f>SUM(K30:L30)</f>
        <v>0</v>
      </c>
      <c r="L31" s="484"/>
    </row>
    <row r="33" spans="1:12" ht="13.5" thickBot="1" x14ac:dyDescent="0.25"/>
    <row r="34" spans="1:12" ht="20.25" customHeight="1" x14ac:dyDescent="0.2">
      <c r="A34" s="379"/>
      <c r="B34" s="380"/>
      <c r="C34" s="385" t="s">
        <v>156</v>
      </c>
      <c r="D34" s="388"/>
      <c r="E34" s="389"/>
      <c r="F34" s="389"/>
      <c r="G34" s="389"/>
      <c r="H34" s="389"/>
      <c r="I34" s="389"/>
      <c r="J34" s="389"/>
      <c r="K34" s="389"/>
      <c r="L34" s="390"/>
    </row>
    <row r="35" spans="1:12" ht="28.5" customHeight="1" x14ac:dyDescent="0.2">
      <c r="A35" s="381"/>
      <c r="B35" s="382"/>
      <c r="C35" s="386"/>
      <c r="D35" s="391"/>
      <c r="E35" s="392"/>
      <c r="F35" s="392"/>
      <c r="G35" s="392"/>
      <c r="H35" s="392"/>
      <c r="I35" s="392"/>
      <c r="J35" s="392"/>
      <c r="K35" s="392"/>
      <c r="L35" s="393"/>
    </row>
    <row r="36" spans="1:12" ht="14.25" customHeight="1" x14ac:dyDescent="0.2">
      <c r="A36" s="381"/>
      <c r="B36" s="382"/>
      <c r="C36" s="386"/>
      <c r="D36" s="391"/>
      <c r="E36" s="392"/>
      <c r="F36" s="392"/>
      <c r="G36" s="392"/>
      <c r="H36" s="392"/>
      <c r="I36" s="392"/>
      <c r="J36" s="392"/>
      <c r="K36" s="392"/>
      <c r="L36" s="393"/>
    </row>
    <row r="37" spans="1:12" ht="13.5" thickBot="1" x14ac:dyDescent="0.25">
      <c r="A37" s="383"/>
      <c r="B37" s="384"/>
      <c r="C37" s="387"/>
      <c r="D37" s="394"/>
      <c r="E37" s="395"/>
      <c r="F37" s="395"/>
      <c r="G37" s="395"/>
      <c r="H37" s="395"/>
      <c r="I37" s="395"/>
      <c r="J37" s="395"/>
      <c r="K37" s="395"/>
      <c r="L37" s="396"/>
    </row>
  </sheetData>
  <mergeCells count="25">
    <mergeCell ref="A1:L1"/>
    <mergeCell ref="A34:B37"/>
    <mergeCell ref="C34:C37"/>
    <mergeCell ref="D34:L37"/>
    <mergeCell ref="A30:J30"/>
    <mergeCell ref="K30:L30"/>
    <mergeCell ref="A2:L2"/>
    <mergeCell ref="A3:L3"/>
    <mergeCell ref="A4:L4"/>
    <mergeCell ref="A31:J31"/>
    <mergeCell ref="K31:L31"/>
    <mergeCell ref="K25:L25"/>
    <mergeCell ref="A27:J27"/>
    <mergeCell ref="K27:L27"/>
    <mergeCell ref="A29:J29"/>
    <mergeCell ref="K29:L29"/>
    <mergeCell ref="A25:J25"/>
    <mergeCell ref="A8:A10"/>
    <mergeCell ref="B8:B10"/>
    <mergeCell ref="C8:C10"/>
    <mergeCell ref="D8:D10"/>
    <mergeCell ref="E8:J8"/>
    <mergeCell ref="K8:L8"/>
    <mergeCell ref="K9:K10"/>
    <mergeCell ref="L9:L10"/>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E14" sqref="E14"/>
    </sheetView>
  </sheetViews>
  <sheetFormatPr defaultRowHeight="12.75" x14ac:dyDescent="0.2"/>
  <cols>
    <col min="1" max="1" width="3.7109375" style="223" bestFit="1" customWidth="1"/>
    <col min="2" max="2" width="47.7109375" customWidth="1"/>
    <col min="3" max="3" width="6.7109375" customWidth="1"/>
    <col min="4" max="4" width="5.5703125" customWidth="1"/>
    <col min="5" max="6" width="10.85546875" bestFit="1" customWidth="1"/>
    <col min="7" max="7" width="11.7109375" bestFit="1" customWidth="1"/>
    <col min="8" max="10" width="10.85546875" bestFit="1" customWidth="1"/>
    <col min="11" max="11" width="16.5703125" bestFit="1" customWidth="1"/>
    <col min="12" max="12" width="16.85546875" bestFit="1"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4" ht="20.100000000000001" customHeight="1" thickBot="1" x14ac:dyDescent="0.25">
      <c r="A1" s="429" t="s">
        <v>361</v>
      </c>
      <c r="B1" s="430"/>
      <c r="C1" s="430"/>
      <c r="D1" s="430"/>
      <c r="E1" s="430"/>
      <c r="F1" s="430"/>
      <c r="G1" s="430"/>
      <c r="H1" s="430"/>
      <c r="I1" s="430"/>
      <c r="J1" s="430"/>
      <c r="K1" s="430"/>
      <c r="L1" s="431"/>
    </row>
    <row r="2" spans="1:14" ht="20.100000000000001" customHeight="1" x14ac:dyDescent="0.2">
      <c r="A2" s="432"/>
      <c r="B2" s="433"/>
      <c r="C2" s="433"/>
      <c r="D2" s="433"/>
      <c r="E2" s="433"/>
      <c r="F2" s="433"/>
      <c r="G2" s="433"/>
      <c r="H2" s="433"/>
      <c r="I2" s="433"/>
      <c r="J2" s="433"/>
      <c r="K2" s="433"/>
      <c r="L2" s="434"/>
    </row>
    <row r="3" spans="1:14" ht="20.100000000000001" customHeight="1" x14ac:dyDescent="0.2">
      <c r="A3" s="435"/>
      <c r="B3" s="436"/>
      <c r="C3" s="436"/>
      <c r="D3" s="436"/>
      <c r="E3" s="436"/>
      <c r="F3" s="436"/>
      <c r="G3" s="436"/>
      <c r="H3" s="436"/>
      <c r="I3" s="436"/>
      <c r="J3" s="436"/>
      <c r="K3" s="436"/>
      <c r="L3" s="437"/>
    </row>
    <row r="4" spans="1:14" ht="20.100000000000001" customHeight="1" thickBot="1" x14ac:dyDescent="0.25">
      <c r="A4" s="438"/>
      <c r="B4" s="439"/>
      <c r="C4" s="439"/>
      <c r="D4" s="439"/>
      <c r="E4" s="439"/>
      <c r="F4" s="439"/>
      <c r="G4" s="439"/>
      <c r="H4" s="439"/>
      <c r="I4" s="439"/>
      <c r="J4" s="439"/>
      <c r="K4" s="439"/>
      <c r="L4" s="440"/>
    </row>
    <row r="5" spans="1:14" ht="12.95" customHeight="1" x14ac:dyDescent="0.2">
      <c r="A5" s="490"/>
      <c r="B5" s="490"/>
      <c r="C5" s="490"/>
      <c r="D5" s="490"/>
      <c r="E5" s="490"/>
      <c r="F5" s="490"/>
      <c r="G5" s="490"/>
      <c r="H5" s="490"/>
      <c r="I5" s="490"/>
      <c r="J5" s="490"/>
      <c r="K5" s="490"/>
      <c r="L5" s="491"/>
    </row>
    <row r="6" spans="1:14" x14ac:dyDescent="0.2">
      <c r="A6" s="492"/>
      <c r="B6" s="492"/>
      <c r="C6" s="492"/>
      <c r="D6" s="492"/>
      <c r="E6" s="492"/>
      <c r="F6" s="492"/>
      <c r="G6" s="492"/>
      <c r="H6" s="492"/>
      <c r="I6" s="492"/>
      <c r="J6" s="492"/>
      <c r="K6" s="492"/>
      <c r="L6" s="493"/>
    </row>
    <row r="7" spans="1:14" ht="13.5" thickBot="1" x14ac:dyDescent="0.25">
      <c r="A7" s="494"/>
      <c r="B7" s="494"/>
      <c r="C7" s="494"/>
      <c r="D7" s="494"/>
      <c r="E7" s="494"/>
      <c r="F7" s="494"/>
      <c r="G7" s="494"/>
      <c r="H7" s="494"/>
      <c r="I7" s="494"/>
      <c r="J7" s="494"/>
      <c r="K7" s="494"/>
      <c r="L7" s="495"/>
    </row>
    <row r="8" spans="1:14" x14ac:dyDescent="0.2">
      <c r="A8" s="441" t="s">
        <v>145</v>
      </c>
      <c r="B8" s="444" t="s">
        <v>224</v>
      </c>
      <c r="C8" s="447" t="s">
        <v>146</v>
      </c>
      <c r="D8" s="447" t="s">
        <v>147</v>
      </c>
      <c r="E8" s="500" t="s">
        <v>148</v>
      </c>
      <c r="F8" s="500"/>
      <c r="G8" s="500"/>
      <c r="H8" s="500"/>
      <c r="I8" s="500"/>
      <c r="J8" s="500"/>
      <c r="K8" s="496" t="s">
        <v>149</v>
      </c>
      <c r="L8" s="497"/>
    </row>
    <row r="9" spans="1:14" ht="13.5" x14ac:dyDescent="0.2">
      <c r="A9" s="442"/>
      <c r="B9" s="445"/>
      <c r="C9" s="448"/>
      <c r="D9" s="448"/>
      <c r="E9" s="231" t="s">
        <v>7</v>
      </c>
      <c r="F9" s="207" t="s">
        <v>8</v>
      </c>
      <c r="G9" s="207" t="s">
        <v>9</v>
      </c>
      <c r="H9" s="207" t="s">
        <v>10</v>
      </c>
      <c r="I9" s="207" t="s">
        <v>11</v>
      </c>
      <c r="J9" s="207" t="s">
        <v>12</v>
      </c>
      <c r="K9" s="445" t="s">
        <v>150</v>
      </c>
      <c r="L9" s="498" t="s">
        <v>151</v>
      </c>
    </row>
    <row r="10" spans="1:14" ht="12.95" customHeight="1" thickBot="1" x14ac:dyDescent="0.25">
      <c r="A10" s="443"/>
      <c r="B10" s="446"/>
      <c r="C10" s="449"/>
      <c r="D10" s="449"/>
      <c r="E10" s="210" t="s">
        <v>152</v>
      </c>
      <c r="F10" s="210" t="s">
        <v>152</v>
      </c>
      <c r="G10" s="210" t="s">
        <v>152</v>
      </c>
      <c r="H10" s="210" t="s">
        <v>152</v>
      </c>
      <c r="I10" s="210" t="s">
        <v>152</v>
      </c>
      <c r="J10" s="210" t="s">
        <v>152</v>
      </c>
      <c r="K10" s="446"/>
      <c r="L10" s="499"/>
    </row>
    <row r="11" spans="1:14" s="215" customFormat="1" x14ac:dyDescent="0.2">
      <c r="A11" s="212">
        <v>1</v>
      </c>
      <c r="B11" s="213" t="s">
        <v>427</v>
      </c>
      <c r="C11" s="251" t="s">
        <v>146</v>
      </c>
      <c r="D11" s="252">
        <v>1</v>
      </c>
      <c r="E11" s="259">
        <v>0</v>
      </c>
      <c r="F11" s="259"/>
      <c r="G11" s="259"/>
      <c r="H11" s="259"/>
      <c r="I11" s="259"/>
      <c r="J11" s="259"/>
      <c r="K11" s="268">
        <f>AVERAGE(E11:J11)</f>
        <v>0</v>
      </c>
      <c r="L11" s="269">
        <f>K11*D11</f>
        <v>0</v>
      </c>
    </row>
    <row r="12" spans="1:14" s="215" customFormat="1" ht="12.75" customHeight="1" x14ac:dyDescent="0.2">
      <c r="A12" s="216">
        <v>2</v>
      </c>
      <c r="B12" s="255" t="s">
        <v>418</v>
      </c>
      <c r="C12" s="240" t="s">
        <v>146</v>
      </c>
      <c r="D12" s="238">
        <v>4</v>
      </c>
      <c r="E12" s="262">
        <v>0</v>
      </c>
      <c r="F12" s="262"/>
      <c r="G12" s="262"/>
      <c r="H12" s="262"/>
      <c r="I12" s="262"/>
      <c r="J12" s="262"/>
      <c r="K12" s="268">
        <f>AVERAGE(E12:J12)</f>
        <v>0</v>
      </c>
      <c r="L12" s="269">
        <f>K12*D12</f>
        <v>0</v>
      </c>
    </row>
    <row r="13" spans="1:14" s="215" customFormat="1" x14ac:dyDescent="0.2">
      <c r="A13" s="216">
        <v>3</v>
      </c>
      <c r="B13" s="217" t="s">
        <v>412</v>
      </c>
      <c r="C13" s="253" t="s">
        <v>146</v>
      </c>
      <c r="D13" s="238">
        <v>4</v>
      </c>
      <c r="E13" s="262">
        <v>0</v>
      </c>
      <c r="F13" s="262"/>
      <c r="G13" s="262"/>
      <c r="H13" s="262"/>
      <c r="I13" s="262"/>
      <c r="J13" s="262"/>
      <c r="K13" s="268">
        <f>AVERAGE(E13:J13)</f>
        <v>0</v>
      </c>
      <c r="L13" s="269">
        <f>K13*D13</f>
        <v>0</v>
      </c>
    </row>
    <row r="14" spans="1:14" s="215" customFormat="1" x14ac:dyDescent="0.2">
      <c r="A14" s="216">
        <v>4</v>
      </c>
      <c r="B14" s="279"/>
      <c r="C14" s="218" t="s">
        <v>146</v>
      </c>
      <c r="D14" s="238"/>
      <c r="E14" s="262">
        <v>0</v>
      </c>
      <c r="F14" s="262"/>
      <c r="G14" s="262"/>
      <c r="H14" s="262"/>
      <c r="I14" s="262"/>
      <c r="J14" s="262"/>
      <c r="K14" s="268">
        <f t="shared" ref="K14:K25" si="0">AVERAGE(E14:J14)</f>
        <v>0</v>
      </c>
      <c r="L14" s="269">
        <f t="shared" ref="L14:L25" si="1">K14*D14</f>
        <v>0</v>
      </c>
      <c r="N14" s="229"/>
    </row>
    <row r="15" spans="1:14" s="215" customFormat="1" x14ac:dyDescent="0.2">
      <c r="A15" s="216">
        <v>5</v>
      </c>
      <c r="B15" s="279"/>
      <c r="C15" s="218" t="s">
        <v>146</v>
      </c>
      <c r="D15" s="238"/>
      <c r="E15" s="262">
        <v>0</v>
      </c>
      <c r="F15" s="262"/>
      <c r="G15" s="262"/>
      <c r="H15" s="262"/>
      <c r="I15" s="262"/>
      <c r="J15" s="262"/>
      <c r="K15" s="268">
        <f t="shared" si="0"/>
        <v>0</v>
      </c>
      <c r="L15" s="269">
        <f t="shared" si="1"/>
        <v>0</v>
      </c>
    </row>
    <row r="16" spans="1:14" s="215" customFormat="1" x14ac:dyDescent="0.2">
      <c r="A16" s="216">
        <v>6</v>
      </c>
      <c r="B16" s="228"/>
      <c r="C16" s="218"/>
      <c r="D16" s="238"/>
      <c r="E16" s="262">
        <v>0</v>
      </c>
      <c r="F16" s="262"/>
      <c r="G16" s="262"/>
      <c r="H16" s="262"/>
      <c r="I16" s="262"/>
      <c r="J16" s="262"/>
      <c r="K16" s="268">
        <f t="shared" si="0"/>
        <v>0</v>
      </c>
      <c r="L16" s="269">
        <f t="shared" si="1"/>
        <v>0</v>
      </c>
    </row>
    <row r="17" spans="1:12" s="215" customFormat="1" x14ac:dyDescent="0.2">
      <c r="A17" s="216">
        <v>7</v>
      </c>
      <c r="B17" s="224"/>
      <c r="C17" s="218"/>
      <c r="D17" s="238"/>
      <c r="E17" s="262">
        <v>0</v>
      </c>
      <c r="F17" s="262"/>
      <c r="G17" s="262"/>
      <c r="H17" s="262"/>
      <c r="I17" s="262"/>
      <c r="J17" s="262"/>
      <c r="K17" s="268">
        <f t="shared" si="0"/>
        <v>0</v>
      </c>
      <c r="L17" s="269">
        <f t="shared" si="1"/>
        <v>0</v>
      </c>
    </row>
    <row r="18" spans="1:12" s="215" customFormat="1" x14ac:dyDescent="0.2">
      <c r="A18" s="216">
        <v>8</v>
      </c>
      <c r="B18" s="224"/>
      <c r="C18" s="218"/>
      <c r="D18" s="238"/>
      <c r="E18" s="262">
        <v>0</v>
      </c>
      <c r="F18" s="262"/>
      <c r="G18" s="262"/>
      <c r="H18" s="262"/>
      <c r="I18" s="262"/>
      <c r="J18" s="262"/>
      <c r="K18" s="268">
        <f t="shared" si="0"/>
        <v>0</v>
      </c>
      <c r="L18" s="269">
        <f t="shared" si="1"/>
        <v>0</v>
      </c>
    </row>
    <row r="19" spans="1:12" s="215" customFormat="1" x14ac:dyDescent="0.2">
      <c r="A19" s="216">
        <v>9</v>
      </c>
      <c r="B19" s="224"/>
      <c r="C19" s="218"/>
      <c r="D19" s="238"/>
      <c r="E19" s="262">
        <v>0</v>
      </c>
      <c r="F19" s="262"/>
      <c r="G19" s="262"/>
      <c r="H19" s="262"/>
      <c r="I19" s="262"/>
      <c r="J19" s="262"/>
      <c r="K19" s="268">
        <f t="shared" si="0"/>
        <v>0</v>
      </c>
      <c r="L19" s="269">
        <f t="shared" si="1"/>
        <v>0</v>
      </c>
    </row>
    <row r="20" spans="1:12" s="215" customFormat="1" x14ac:dyDescent="0.2">
      <c r="A20" s="216">
        <v>10</v>
      </c>
      <c r="B20" s="224"/>
      <c r="C20" s="218"/>
      <c r="D20" s="238"/>
      <c r="E20" s="262">
        <v>0</v>
      </c>
      <c r="F20" s="262"/>
      <c r="G20" s="262"/>
      <c r="H20" s="262"/>
      <c r="I20" s="262"/>
      <c r="J20" s="262"/>
      <c r="K20" s="268">
        <f t="shared" si="0"/>
        <v>0</v>
      </c>
      <c r="L20" s="269">
        <f t="shared" si="1"/>
        <v>0</v>
      </c>
    </row>
    <row r="21" spans="1:12" s="215" customFormat="1" x14ac:dyDescent="0.2">
      <c r="A21" s="216">
        <v>11</v>
      </c>
      <c r="B21" s="224"/>
      <c r="C21" s="218"/>
      <c r="D21" s="238"/>
      <c r="E21" s="262">
        <v>0</v>
      </c>
      <c r="F21" s="262"/>
      <c r="G21" s="262"/>
      <c r="H21" s="262"/>
      <c r="I21" s="262"/>
      <c r="J21" s="262"/>
      <c r="K21" s="268">
        <f t="shared" si="0"/>
        <v>0</v>
      </c>
      <c r="L21" s="269">
        <f t="shared" si="1"/>
        <v>0</v>
      </c>
    </row>
    <row r="22" spans="1:12" s="215" customFormat="1" x14ac:dyDescent="0.2">
      <c r="A22" s="216">
        <v>12</v>
      </c>
      <c r="B22" s="217"/>
      <c r="C22" s="218"/>
      <c r="D22" s="238"/>
      <c r="E22" s="262">
        <v>0</v>
      </c>
      <c r="F22" s="262"/>
      <c r="G22" s="262"/>
      <c r="H22" s="262"/>
      <c r="I22" s="262"/>
      <c r="J22" s="262"/>
      <c r="K22" s="268">
        <f t="shared" si="0"/>
        <v>0</v>
      </c>
      <c r="L22" s="269">
        <f t="shared" si="1"/>
        <v>0</v>
      </c>
    </row>
    <row r="23" spans="1:12" s="215" customFormat="1" x14ac:dyDescent="0.2">
      <c r="A23" s="216">
        <v>13</v>
      </c>
      <c r="B23" s="230"/>
      <c r="C23" s="218"/>
      <c r="D23" s="241"/>
      <c r="E23" s="262">
        <v>0</v>
      </c>
      <c r="F23" s="262"/>
      <c r="G23" s="262"/>
      <c r="H23" s="262"/>
      <c r="I23" s="262"/>
      <c r="J23" s="262"/>
      <c r="K23" s="268">
        <f t="shared" si="0"/>
        <v>0</v>
      </c>
      <c r="L23" s="269">
        <f t="shared" si="1"/>
        <v>0</v>
      </c>
    </row>
    <row r="24" spans="1:12" s="215" customFormat="1" x14ac:dyDescent="0.2">
      <c r="A24" s="216">
        <v>14</v>
      </c>
      <c r="B24" s="230"/>
      <c r="C24" s="218"/>
      <c r="D24" s="241"/>
      <c r="E24" s="262">
        <v>0</v>
      </c>
      <c r="F24" s="262"/>
      <c r="G24" s="262"/>
      <c r="H24" s="262"/>
      <c r="I24" s="262"/>
      <c r="J24" s="262"/>
      <c r="K24" s="268">
        <f t="shared" si="0"/>
        <v>0</v>
      </c>
      <c r="L24" s="269">
        <f t="shared" si="1"/>
        <v>0</v>
      </c>
    </row>
    <row r="25" spans="1:12" s="215" customFormat="1" ht="13.5" thickBot="1" x14ac:dyDescent="0.25">
      <c r="A25" s="216">
        <v>15</v>
      </c>
      <c r="B25" s="224"/>
      <c r="C25" s="218"/>
      <c r="D25" s="242"/>
      <c r="E25" s="262">
        <v>0</v>
      </c>
      <c r="F25" s="262"/>
      <c r="G25" s="262"/>
      <c r="H25" s="262"/>
      <c r="I25" s="262"/>
      <c r="J25" s="262"/>
      <c r="K25" s="268">
        <f t="shared" si="0"/>
        <v>0</v>
      </c>
      <c r="L25" s="269">
        <f t="shared" si="1"/>
        <v>0</v>
      </c>
    </row>
    <row r="26" spans="1:12" ht="13.5" thickBot="1" x14ac:dyDescent="0.25">
      <c r="A26" s="456" t="s">
        <v>225</v>
      </c>
      <c r="B26" s="457"/>
      <c r="C26" s="457"/>
      <c r="D26" s="457"/>
      <c r="E26" s="457"/>
      <c r="F26" s="457"/>
      <c r="G26" s="457"/>
      <c r="H26" s="457"/>
      <c r="I26" s="457"/>
      <c r="J26" s="458"/>
      <c r="K26" s="502">
        <f>SUM(L11:L25)</f>
        <v>0</v>
      </c>
      <c r="L26" s="503"/>
    </row>
    <row r="27" spans="1:12" ht="13.5" thickBot="1" x14ac:dyDescent="0.25">
      <c r="A27" s="202"/>
      <c r="B27" s="202"/>
      <c r="C27" s="202"/>
      <c r="D27" s="202"/>
      <c r="E27" s="202"/>
      <c r="F27" s="202"/>
      <c r="G27" s="202"/>
      <c r="H27" s="202"/>
      <c r="I27" s="202"/>
      <c r="J27" s="202"/>
      <c r="K27" s="271"/>
      <c r="L27" s="271"/>
    </row>
    <row r="28" spans="1:12" ht="13.5" thickBot="1" x14ac:dyDescent="0.25">
      <c r="A28" s="456" t="s">
        <v>424</v>
      </c>
      <c r="B28" s="457"/>
      <c r="C28" s="457"/>
      <c r="D28" s="457"/>
      <c r="E28" s="457"/>
      <c r="F28" s="457"/>
      <c r="G28" s="457"/>
      <c r="H28" s="457"/>
      <c r="I28" s="457"/>
      <c r="J28" s="458"/>
      <c r="K28" s="461">
        <f>(K26*10%)/12/4</f>
        <v>0</v>
      </c>
      <c r="L28" s="462"/>
    </row>
    <row r="29" spans="1:12" ht="13.5" thickBot="1" x14ac:dyDescent="0.25">
      <c r="A29" s="202"/>
      <c r="B29" s="202"/>
      <c r="C29" s="202"/>
      <c r="D29" s="202"/>
      <c r="E29" s="202"/>
      <c r="F29" s="202"/>
      <c r="G29" s="202"/>
      <c r="H29" s="202"/>
      <c r="I29" s="202"/>
      <c r="J29" s="202"/>
      <c r="K29" s="250"/>
      <c r="L29" s="250"/>
    </row>
    <row r="30" spans="1:12" ht="20.25" customHeight="1" x14ac:dyDescent="0.2">
      <c r="A30" s="379"/>
      <c r="B30" s="380"/>
      <c r="C30" s="385" t="s">
        <v>156</v>
      </c>
      <c r="D30" s="388"/>
      <c r="E30" s="389"/>
      <c r="F30" s="389"/>
      <c r="G30" s="389"/>
      <c r="H30" s="389"/>
      <c r="I30" s="389"/>
      <c r="J30" s="389"/>
      <c r="K30" s="389"/>
      <c r="L30" s="390"/>
    </row>
    <row r="31" spans="1:12" x14ac:dyDescent="0.2">
      <c r="A31" s="381"/>
      <c r="B31" s="382"/>
      <c r="C31" s="386"/>
      <c r="D31" s="391"/>
      <c r="E31" s="392"/>
      <c r="F31" s="392"/>
      <c r="G31" s="392"/>
      <c r="H31" s="392"/>
      <c r="I31" s="392"/>
      <c r="J31" s="392"/>
      <c r="K31" s="392"/>
      <c r="L31" s="393"/>
    </row>
    <row r="32" spans="1:12" ht="14.25" customHeight="1" x14ac:dyDescent="0.2">
      <c r="A32" s="381"/>
      <c r="B32" s="382"/>
      <c r="C32" s="386"/>
      <c r="D32" s="391"/>
      <c r="E32" s="392"/>
      <c r="F32" s="392"/>
      <c r="G32" s="392"/>
      <c r="H32" s="392"/>
      <c r="I32" s="392"/>
      <c r="J32" s="392"/>
      <c r="K32" s="392"/>
      <c r="L32" s="393"/>
    </row>
    <row r="33" spans="1:12" ht="13.5" thickBot="1" x14ac:dyDescent="0.25">
      <c r="A33" s="383"/>
      <c r="B33" s="384"/>
      <c r="C33" s="387"/>
      <c r="D33" s="394"/>
      <c r="E33" s="395"/>
      <c r="F33" s="395"/>
      <c r="G33" s="395"/>
      <c r="H33" s="395"/>
      <c r="I33" s="395"/>
      <c r="J33" s="395"/>
      <c r="K33" s="395"/>
      <c r="L33" s="396"/>
    </row>
    <row r="34" spans="1:12" ht="13.5" thickBot="1" x14ac:dyDescent="0.25"/>
    <row r="35" spans="1:12" x14ac:dyDescent="0.2">
      <c r="A35" s="501" t="s">
        <v>295</v>
      </c>
      <c r="B35" s="398"/>
      <c r="C35" s="398"/>
      <c r="D35" s="398"/>
      <c r="E35" s="398"/>
      <c r="F35" s="398"/>
      <c r="G35" s="398"/>
      <c r="H35" s="398"/>
      <c r="I35" s="398"/>
      <c r="J35" s="398"/>
      <c r="K35" s="398"/>
      <c r="L35" s="399"/>
    </row>
    <row r="36" spans="1:12" x14ac:dyDescent="0.2">
      <c r="A36" s="400"/>
      <c r="B36" s="347"/>
      <c r="C36" s="347"/>
      <c r="D36" s="347"/>
      <c r="E36" s="347"/>
      <c r="F36" s="347"/>
      <c r="G36" s="347"/>
      <c r="H36" s="347"/>
      <c r="I36" s="347"/>
      <c r="J36" s="347"/>
      <c r="K36" s="347"/>
      <c r="L36" s="401"/>
    </row>
    <row r="37" spans="1:12" x14ac:dyDescent="0.2">
      <c r="A37" s="400"/>
      <c r="B37" s="347"/>
      <c r="C37" s="347"/>
      <c r="D37" s="347"/>
      <c r="E37" s="347"/>
      <c r="F37" s="347"/>
      <c r="G37" s="347"/>
      <c r="H37" s="347"/>
      <c r="I37" s="347"/>
      <c r="J37" s="347"/>
      <c r="K37" s="347"/>
      <c r="L37" s="401"/>
    </row>
    <row r="38" spans="1:12" x14ac:dyDescent="0.2">
      <c r="A38" s="400"/>
      <c r="B38" s="347"/>
      <c r="C38" s="347"/>
      <c r="D38" s="347"/>
      <c r="E38" s="347"/>
      <c r="F38" s="347"/>
      <c r="G38" s="347"/>
      <c r="H38" s="347"/>
      <c r="I38" s="347"/>
      <c r="J38" s="347"/>
      <c r="K38" s="347"/>
      <c r="L38" s="401"/>
    </row>
    <row r="39" spans="1:12" ht="13.5" thickBot="1" x14ac:dyDescent="0.25">
      <c r="A39" s="402"/>
      <c r="B39" s="403"/>
      <c r="C39" s="403"/>
      <c r="D39" s="403"/>
      <c r="E39" s="403"/>
      <c r="F39" s="403"/>
      <c r="G39" s="403"/>
      <c r="H39" s="403"/>
      <c r="I39" s="403"/>
      <c r="J39" s="403"/>
      <c r="K39" s="403"/>
      <c r="L39" s="404"/>
    </row>
  </sheetData>
  <mergeCells count="21">
    <mergeCell ref="A35:L39"/>
    <mergeCell ref="A26:J26"/>
    <mergeCell ref="K26:L26"/>
    <mergeCell ref="A28:J28"/>
    <mergeCell ref="K28:L28"/>
    <mergeCell ref="A30:B33"/>
    <mergeCell ref="C30:C33"/>
    <mergeCell ref="D30:L33"/>
    <mergeCell ref="K8:L8"/>
    <mergeCell ref="K9:K10"/>
    <mergeCell ref="L9:L10"/>
    <mergeCell ref="A8:A10"/>
    <mergeCell ref="B8:B10"/>
    <mergeCell ref="C8:C10"/>
    <mergeCell ref="D8:D10"/>
    <mergeCell ref="E8:J8"/>
    <mergeCell ref="A2:L2"/>
    <mergeCell ref="A3:L3"/>
    <mergeCell ref="A4:L4"/>
    <mergeCell ref="A5:L7"/>
    <mergeCell ref="A1:L1"/>
  </mergeCells>
  <pageMargins left="0.511811024" right="0.511811024" top="0.78740157499999996" bottom="0.78740157499999996" header="0.31496062000000002" footer="0.31496062000000002"/>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75" x14ac:dyDescent="0.2"/>
  <cols>
    <col min="1" max="1" width="10.85546875" customWidth="1"/>
  </cols>
  <sheetData>
    <row r="1" spans="1:4" x14ac:dyDescent="0.2">
      <c r="A1" t="s">
        <v>95</v>
      </c>
    </row>
    <row r="3" spans="1:4" x14ac:dyDescent="0.2">
      <c r="A3" s="13" t="s">
        <v>94</v>
      </c>
      <c r="B3" t="e">
        <f>'Posto Diurno'!I172/'Posto Diurno'!I39</f>
        <v>#DIV/0!</v>
      </c>
    </row>
    <row r="5" spans="1:4" x14ac:dyDescent="0.2">
      <c r="A5" t="s">
        <v>286</v>
      </c>
    </row>
    <row r="7" spans="1:4" x14ac:dyDescent="0.2">
      <c r="A7" t="s">
        <v>287</v>
      </c>
    </row>
    <row r="9" spans="1:4" x14ac:dyDescent="0.2">
      <c r="A9" s="51">
        <v>2.2799999999999998</v>
      </c>
      <c r="B9" t="s">
        <v>292</v>
      </c>
      <c r="D9" s="175" t="s">
        <v>293</v>
      </c>
    </row>
    <row r="10" spans="1:4" x14ac:dyDescent="0.2">
      <c r="A10" s="51" t="s">
        <v>288</v>
      </c>
      <c r="B10" t="s">
        <v>289</v>
      </c>
      <c r="D10" t="s">
        <v>294</v>
      </c>
    </row>
    <row r="11" spans="1:4" x14ac:dyDescent="0.2">
      <c r="A11" s="51" t="s">
        <v>290</v>
      </c>
      <c r="B11" t="s">
        <v>291</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64" zoomScale="140" zoomScaleNormal="140" workbookViewId="0">
      <selection activeCell="A9" sqref="A9:I10"/>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314" t="s">
        <v>325</v>
      </c>
      <c r="B1" s="315"/>
      <c r="C1" s="315"/>
      <c r="D1" s="315"/>
      <c r="E1" s="315"/>
      <c r="F1" s="315"/>
      <c r="G1" s="315"/>
      <c r="H1" s="315"/>
      <c r="I1" s="316"/>
    </row>
    <row r="2" spans="1:9" x14ac:dyDescent="0.2">
      <c r="A2" s="46"/>
      <c r="B2" s="46"/>
      <c r="C2" s="46"/>
      <c r="D2" s="46"/>
      <c r="E2" s="46"/>
      <c r="F2" s="46"/>
      <c r="G2" s="46"/>
      <c r="H2" s="46"/>
      <c r="I2" s="46"/>
    </row>
    <row r="3" spans="1:9" x14ac:dyDescent="0.2">
      <c r="A3" s="46" t="s">
        <v>326</v>
      </c>
      <c r="B3" s="46"/>
      <c r="C3" s="46"/>
      <c r="D3" s="46"/>
      <c r="E3" s="46"/>
      <c r="F3" s="46"/>
      <c r="G3" s="46"/>
      <c r="H3" s="46"/>
      <c r="I3" s="46"/>
    </row>
    <row r="4" spans="1:9" ht="15" customHeight="1" x14ac:dyDescent="0.2">
      <c r="A4" s="516" t="s">
        <v>330</v>
      </c>
      <c r="B4" s="516"/>
      <c r="C4" s="516"/>
      <c r="D4" s="516"/>
      <c r="E4" s="516"/>
      <c r="F4" s="516"/>
      <c r="G4" s="516"/>
      <c r="H4" s="516"/>
      <c r="I4" s="516"/>
    </row>
    <row r="5" spans="1:9" ht="15" customHeight="1" x14ac:dyDescent="0.2">
      <c r="A5" s="516" t="s">
        <v>331</v>
      </c>
      <c r="B5" s="516"/>
      <c r="C5" s="516"/>
      <c r="D5" s="516"/>
      <c r="E5" s="516"/>
      <c r="F5" s="516"/>
      <c r="G5" s="516"/>
      <c r="H5" s="516"/>
      <c r="I5" s="516"/>
    </row>
    <row r="6" spans="1:9" ht="15" customHeight="1" x14ac:dyDescent="0.2">
      <c r="A6" s="516" t="s">
        <v>379</v>
      </c>
      <c r="B6" s="516"/>
      <c r="C6" s="516"/>
      <c r="D6" s="516"/>
      <c r="E6" s="516"/>
      <c r="F6" s="516"/>
      <c r="G6" s="516"/>
      <c r="H6" s="516"/>
      <c r="I6" s="516"/>
    </row>
    <row r="7" spans="1:9" ht="15" customHeight="1" x14ac:dyDescent="0.2">
      <c r="A7" s="516"/>
      <c r="B7" s="516"/>
      <c r="C7" s="516"/>
      <c r="D7" s="516"/>
      <c r="E7" s="516"/>
      <c r="F7" s="516"/>
      <c r="G7" s="516"/>
      <c r="H7" s="516"/>
      <c r="I7" s="516"/>
    </row>
    <row r="8" spans="1:9" ht="15" customHeight="1" x14ac:dyDescent="0.2">
      <c r="A8" s="516" t="s">
        <v>402</v>
      </c>
      <c r="B8" s="516"/>
      <c r="C8" s="516"/>
      <c r="D8" s="516"/>
      <c r="E8" s="516"/>
      <c r="F8" s="516"/>
      <c r="G8" s="516"/>
      <c r="H8" s="516"/>
      <c r="I8" s="516"/>
    </row>
    <row r="9" spans="1:9" ht="15" customHeight="1" x14ac:dyDescent="0.2">
      <c r="A9" s="518" t="s">
        <v>380</v>
      </c>
      <c r="B9" s="518"/>
      <c r="C9" s="518"/>
      <c r="D9" s="518"/>
      <c r="E9" s="518"/>
      <c r="F9" s="518"/>
      <c r="G9" s="518"/>
      <c r="H9" s="518"/>
      <c r="I9" s="518"/>
    </row>
    <row r="10" spans="1:9" ht="15" customHeight="1" x14ac:dyDescent="0.2">
      <c r="A10" s="518"/>
      <c r="B10" s="518"/>
      <c r="C10" s="518"/>
      <c r="D10" s="518"/>
      <c r="E10" s="518"/>
      <c r="F10" s="518"/>
      <c r="G10" s="518"/>
      <c r="H10" s="518"/>
      <c r="I10" s="518"/>
    </row>
    <row r="11" spans="1:9" ht="30" customHeight="1" x14ac:dyDescent="0.2">
      <c r="A11" s="516" t="s">
        <v>333</v>
      </c>
      <c r="B11" s="516"/>
      <c r="C11" s="516"/>
      <c r="D11" s="516"/>
      <c r="E11" s="516"/>
      <c r="F11" s="516"/>
      <c r="G11" s="516"/>
      <c r="H11" s="516"/>
      <c r="I11" s="516"/>
    </row>
    <row r="12" spans="1:9" ht="30" customHeight="1" x14ac:dyDescent="0.2">
      <c r="A12" s="516" t="s">
        <v>332</v>
      </c>
      <c r="B12" s="516"/>
      <c r="C12" s="516"/>
      <c r="D12" s="516"/>
      <c r="E12" s="516"/>
      <c r="F12" s="516"/>
      <c r="G12" s="516"/>
      <c r="H12" s="516"/>
      <c r="I12" s="516"/>
    </row>
    <row r="13" spans="1:9" ht="30" customHeight="1" x14ac:dyDescent="0.2">
      <c r="A13" s="516" t="s">
        <v>327</v>
      </c>
      <c r="B13" s="516"/>
      <c r="C13" s="516"/>
      <c r="D13" s="516"/>
      <c r="E13" s="516"/>
      <c r="F13" s="516"/>
      <c r="G13" s="516"/>
      <c r="H13" s="516"/>
      <c r="I13" s="516"/>
    </row>
    <row r="14" spans="1:9" ht="30" customHeight="1" x14ac:dyDescent="0.2">
      <c r="A14" s="516" t="s">
        <v>334</v>
      </c>
      <c r="B14" s="516"/>
      <c r="C14" s="516"/>
      <c r="D14" s="516"/>
      <c r="E14" s="516"/>
      <c r="F14" s="516"/>
      <c r="G14" s="516"/>
      <c r="H14" s="516"/>
      <c r="I14" s="516"/>
    </row>
    <row r="15" spans="1:9" ht="30" customHeight="1" x14ac:dyDescent="0.2">
      <c r="A15" s="517" t="s">
        <v>328</v>
      </c>
      <c r="B15" s="517"/>
      <c r="C15" s="517"/>
      <c r="D15" s="517"/>
      <c r="E15" s="517"/>
      <c r="F15" s="517"/>
      <c r="G15" s="517"/>
      <c r="H15" s="517"/>
      <c r="I15" s="517"/>
    </row>
    <row r="16" spans="1:9" ht="12.75" customHeight="1" thickBot="1" x14ac:dyDescent="0.25">
      <c r="A16" s="517"/>
      <c r="B16" s="517"/>
      <c r="C16" s="517"/>
      <c r="D16" s="517"/>
      <c r="E16" s="517"/>
      <c r="F16" s="517"/>
      <c r="G16" s="517"/>
      <c r="H16" s="517"/>
      <c r="I16" s="517"/>
    </row>
    <row r="17" spans="1:9" ht="13.5" thickBot="1" x14ac:dyDescent="0.25">
      <c r="A17" s="508" t="s">
        <v>358</v>
      </c>
      <c r="B17" s="509"/>
      <c r="C17" s="509"/>
      <c r="D17" s="509"/>
      <c r="E17" s="509"/>
      <c r="F17" s="509"/>
      <c r="G17" s="509"/>
      <c r="H17" s="509"/>
      <c r="I17" s="510"/>
    </row>
    <row r="19" spans="1:9" x14ac:dyDescent="0.2">
      <c r="A19" s="298" t="s">
        <v>38</v>
      </c>
      <c r="B19" s="298"/>
      <c r="C19" s="298"/>
      <c r="D19" s="298"/>
      <c r="E19" s="298"/>
      <c r="F19" s="298"/>
      <c r="G19" s="298"/>
      <c r="H19" s="298"/>
      <c r="I19" s="298"/>
    </row>
    <row r="20" spans="1:9" x14ac:dyDescent="0.2">
      <c r="A20" s="59" t="s">
        <v>45</v>
      </c>
      <c r="B20" s="331" t="s">
        <v>254</v>
      </c>
      <c r="C20" s="332"/>
      <c r="D20" s="332"/>
      <c r="E20" s="332"/>
      <c r="F20" s="332"/>
      <c r="G20" s="332"/>
      <c r="H20" s="333"/>
      <c r="I20" s="11" t="s">
        <v>2</v>
      </c>
    </row>
    <row r="21" spans="1:9" ht="24.75" customHeight="1" x14ac:dyDescent="0.2">
      <c r="A21" s="59" t="s">
        <v>7</v>
      </c>
      <c r="B21" s="511" t="s">
        <v>336</v>
      </c>
      <c r="C21" s="293"/>
      <c r="D21" s="293"/>
      <c r="E21" s="293"/>
      <c r="F21" s="293"/>
      <c r="G21" s="293"/>
      <c r="H21" s="294"/>
      <c r="I21" s="176">
        <f>1/12</f>
        <v>8.3333333333333329E-2</v>
      </c>
    </row>
    <row r="22" spans="1:9" ht="24.75" customHeight="1" x14ac:dyDescent="0.2">
      <c r="A22" s="11" t="s">
        <v>8</v>
      </c>
      <c r="B22" s="511" t="s">
        <v>335</v>
      </c>
      <c r="C22" s="512"/>
      <c r="D22" s="512"/>
      <c r="E22" s="512"/>
      <c r="F22" s="512"/>
      <c r="G22" s="512"/>
      <c r="H22" s="513"/>
      <c r="I22" s="28">
        <v>0.121</v>
      </c>
    </row>
    <row r="23" spans="1:9" x14ac:dyDescent="0.2">
      <c r="A23" s="296" t="s">
        <v>296</v>
      </c>
      <c r="B23" s="296"/>
      <c r="C23" s="296"/>
      <c r="D23" s="296"/>
      <c r="E23" s="296"/>
      <c r="F23" s="296"/>
      <c r="G23" s="296"/>
      <c r="H23" s="54"/>
      <c r="I23" s="54">
        <f>TRUNC(SUM(I21:I22),4)</f>
        <v>0.20430000000000001</v>
      </c>
    </row>
    <row r="24" spans="1:9" ht="37.5" customHeight="1" x14ac:dyDescent="0.2">
      <c r="A24" s="59" t="s">
        <v>9</v>
      </c>
      <c r="B24" s="511" t="s">
        <v>337</v>
      </c>
      <c r="C24" s="512"/>
      <c r="D24" s="512"/>
      <c r="E24" s="512"/>
      <c r="F24" s="512"/>
      <c r="G24" s="512"/>
      <c r="H24" s="513"/>
      <c r="I24" s="176">
        <v>7.8200000000000006E-2</v>
      </c>
    </row>
    <row r="25" spans="1:9" x14ac:dyDescent="0.2">
      <c r="A25" s="296" t="s">
        <v>39</v>
      </c>
      <c r="B25" s="296"/>
      <c r="C25" s="296"/>
      <c r="D25" s="296"/>
      <c r="E25" s="296"/>
      <c r="F25" s="296"/>
      <c r="G25" s="296"/>
      <c r="H25" s="54"/>
      <c r="I25" s="54">
        <f>TRUNC(SUM(I23:I24),4)</f>
        <v>0.28249999999999997</v>
      </c>
    </row>
    <row r="26" spans="1:9" x14ac:dyDescent="0.2">
      <c r="A26" s="184" t="s">
        <v>329</v>
      </c>
      <c r="B26" s="11"/>
      <c r="C26" s="11"/>
      <c r="D26" s="11"/>
      <c r="E26" s="11"/>
      <c r="F26" s="11"/>
      <c r="G26" s="11"/>
      <c r="H26" s="183"/>
      <c r="I26" s="183"/>
    </row>
    <row r="27" spans="1:9" s="13" customFormat="1" x14ac:dyDescent="0.2">
      <c r="A27" s="45"/>
    </row>
    <row r="28" spans="1:9" s="13" customFormat="1" x14ac:dyDescent="0.2">
      <c r="A28" s="45"/>
    </row>
    <row r="29" spans="1:9" x14ac:dyDescent="0.2">
      <c r="A29" s="4"/>
      <c r="B29" s="4"/>
      <c r="C29" s="4"/>
      <c r="D29" s="4"/>
      <c r="E29" s="4"/>
      <c r="F29" s="4"/>
      <c r="G29" s="4"/>
      <c r="H29" s="4"/>
      <c r="I29" s="5"/>
    </row>
    <row r="30" spans="1:9" s="13" customFormat="1" x14ac:dyDescent="0.2">
      <c r="A30" s="298" t="s">
        <v>52</v>
      </c>
      <c r="B30" s="298"/>
      <c r="C30" s="298"/>
      <c r="D30" s="298"/>
      <c r="E30" s="298"/>
      <c r="F30" s="298"/>
      <c r="G30" s="298"/>
      <c r="H30" s="298"/>
      <c r="I30" s="298"/>
    </row>
    <row r="31" spans="1:9" x14ac:dyDescent="0.2">
      <c r="A31" s="11">
        <v>3</v>
      </c>
      <c r="B31" s="299" t="s">
        <v>53</v>
      </c>
      <c r="C31" s="299"/>
      <c r="D31" s="299"/>
      <c r="E31" s="299"/>
      <c r="F31" s="299"/>
      <c r="G31" s="299"/>
      <c r="H31" s="11" t="s">
        <v>2</v>
      </c>
      <c r="I31" s="11" t="s">
        <v>1</v>
      </c>
    </row>
    <row r="32" spans="1:9" ht="25.5" customHeight="1" x14ac:dyDescent="0.2">
      <c r="A32" s="11" t="s">
        <v>7</v>
      </c>
      <c r="B32" s="324" t="s">
        <v>401</v>
      </c>
      <c r="C32" s="324"/>
      <c r="D32" s="324"/>
      <c r="E32" s="324"/>
      <c r="F32" s="324"/>
      <c r="G32" s="324"/>
      <c r="H32" s="1">
        <v>4.1999999999999997E-3</v>
      </c>
      <c r="I32" s="29"/>
    </row>
    <row r="33" spans="1:11" x14ac:dyDescent="0.2">
      <c r="A33" s="59" t="s">
        <v>8</v>
      </c>
      <c r="B33" s="324" t="s">
        <v>311</v>
      </c>
      <c r="C33" s="324"/>
      <c r="D33" s="324"/>
      <c r="E33" s="324"/>
      <c r="F33" s="324"/>
      <c r="G33" s="324"/>
      <c r="H33" s="176">
        <v>0.08</v>
      </c>
      <c r="I33" s="177"/>
    </row>
    <row r="34" spans="1:11" ht="39" customHeight="1" x14ac:dyDescent="0.2">
      <c r="A34" s="59" t="s">
        <v>9</v>
      </c>
      <c r="B34" s="324" t="s">
        <v>359</v>
      </c>
      <c r="C34" s="324"/>
      <c r="D34" s="324"/>
      <c r="E34" s="324"/>
      <c r="F34" s="324"/>
      <c r="G34" s="324"/>
      <c r="H34" s="176">
        <v>2E-3</v>
      </c>
      <c r="I34" s="177"/>
      <c r="K34" s="100"/>
    </row>
    <row r="35" spans="1:11" x14ac:dyDescent="0.2">
      <c r="A35" s="11" t="s">
        <v>10</v>
      </c>
      <c r="B35" s="295" t="s">
        <v>312</v>
      </c>
      <c r="C35" s="295"/>
      <c r="D35" s="295"/>
      <c r="E35" s="295"/>
      <c r="F35" s="295"/>
      <c r="G35" s="295"/>
      <c r="H35" s="1">
        <v>1.9400000000000001E-2</v>
      </c>
      <c r="I35" s="29"/>
    </row>
    <row r="36" spans="1:11" x14ac:dyDescent="0.2">
      <c r="A36" s="11" t="s">
        <v>11</v>
      </c>
      <c r="B36" s="326" t="s">
        <v>238</v>
      </c>
      <c r="C36" s="326"/>
      <c r="D36" s="326"/>
      <c r="E36" s="326"/>
      <c r="F36" s="326"/>
      <c r="G36" s="326"/>
      <c r="H36" s="28">
        <v>0.36799999999999999</v>
      </c>
      <c r="I36" s="29"/>
    </row>
    <row r="37" spans="1:11" ht="37.5" customHeight="1" x14ac:dyDescent="0.2">
      <c r="A37" s="59" t="s">
        <v>12</v>
      </c>
      <c r="B37" s="324" t="s">
        <v>360</v>
      </c>
      <c r="C37" s="324"/>
      <c r="D37" s="324"/>
      <c r="E37" s="324"/>
      <c r="F37" s="324"/>
      <c r="G37" s="324"/>
      <c r="H37" s="176">
        <v>3.7999999999999999E-2</v>
      </c>
      <c r="I37" s="177"/>
    </row>
    <row r="38" spans="1:11" x14ac:dyDescent="0.2">
      <c r="A38" s="297" t="s">
        <v>54</v>
      </c>
      <c r="B38" s="297"/>
      <c r="C38" s="297"/>
      <c r="D38" s="297"/>
      <c r="E38" s="297"/>
      <c r="F38" s="297"/>
      <c r="G38" s="297"/>
      <c r="H38" s="54"/>
      <c r="I38" s="142"/>
    </row>
    <row r="39" spans="1:11" x14ac:dyDescent="0.2">
      <c r="A39" s="4"/>
      <c r="B39" s="4"/>
      <c r="C39" s="4"/>
      <c r="D39" s="4"/>
      <c r="E39" s="4"/>
      <c r="F39" s="4"/>
      <c r="G39" s="4"/>
      <c r="H39" s="56"/>
      <c r="I39" s="5"/>
    </row>
    <row r="40" spans="1:11" x14ac:dyDescent="0.2">
      <c r="A40" s="364" t="s">
        <v>338</v>
      </c>
      <c r="B40" s="13" t="s">
        <v>339</v>
      </c>
      <c r="C40" s="4"/>
      <c r="D40" s="4"/>
      <c r="E40" s="4"/>
      <c r="F40" s="4"/>
      <c r="G40" s="4"/>
      <c r="H40" s="56"/>
      <c r="I40" s="5"/>
    </row>
    <row r="41" spans="1:11" x14ac:dyDescent="0.2">
      <c r="A41" s="364"/>
      <c r="B41" s="185" t="s">
        <v>340</v>
      </c>
      <c r="C41" s="4"/>
      <c r="D41" s="4"/>
      <c r="E41" s="4"/>
      <c r="F41" s="4"/>
      <c r="G41" s="4"/>
      <c r="H41" s="56"/>
      <c r="I41" s="5"/>
    </row>
    <row r="42" spans="1:11" x14ac:dyDescent="0.2">
      <c r="A42" s="364"/>
      <c r="B42" t="s">
        <v>341</v>
      </c>
      <c r="C42" s="4"/>
      <c r="D42" s="4"/>
      <c r="E42" s="4"/>
      <c r="F42" s="4"/>
      <c r="G42" s="4"/>
      <c r="H42" s="56"/>
      <c r="I42" s="5"/>
    </row>
    <row r="43" spans="1:11" x14ac:dyDescent="0.2">
      <c r="A43" s="364"/>
      <c r="B43" s="185" t="s">
        <v>342</v>
      </c>
      <c r="C43" s="4"/>
      <c r="D43" s="4"/>
      <c r="E43" s="4"/>
      <c r="F43" s="4"/>
      <c r="G43" s="4"/>
      <c r="H43" s="56"/>
      <c r="I43" s="5"/>
    </row>
    <row r="44" spans="1:11" x14ac:dyDescent="0.2">
      <c r="A44" s="364"/>
      <c r="B44" s="185" t="s">
        <v>343</v>
      </c>
      <c r="C44" s="4"/>
      <c r="D44" s="4"/>
      <c r="E44" s="4"/>
      <c r="F44" s="4"/>
      <c r="G44" s="4"/>
      <c r="H44" s="56"/>
      <c r="I44" s="5"/>
    </row>
    <row r="45" spans="1:11" x14ac:dyDescent="0.2">
      <c r="A45" s="364"/>
      <c r="B45" s="185" t="s">
        <v>344</v>
      </c>
      <c r="C45" s="4"/>
      <c r="D45" s="4"/>
      <c r="E45" s="4"/>
      <c r="F45" s="4"/>
      <c r="G45" s="4"/>
      <c r="H45" s="56"/>
      <c r="I45" s="5"/>
    </row>
    <row r="46" spans="1:11" x14ac:dyDescent="0.2">
      <c r="A46" s="364"/>
      <c r="B46" s="186" t="s">
        <v>345</v>
      </c>
      <c r="C46" s="4"/>
      <c r="D46" s="4"/>
      <c r="E46" s="4"/>
      <c r="F46" s="4"/>
      <c r="G46" s="4"/>
      <c r="H46" s="56"/>
      <c r="I46" s="5"/>
    </row>
    <row r="47" spans="1:11" x14ac:dyDescent="0.2">
      <c r="A47" s="4"/>
      <c r="C47" s="4"/>
      <c r="D47" s="4"/>
      <c r="E47" s="4"/>
      <c r="F47" s="4"/>
      <c r="G47" s="4"/>
      <c r="H47" s="56"/>
      <c r="I47" s="5"/>
    </row>
    <row r="48" spans="1:11" x14ac:dyDescent="0.2">
      <c r="A48" s="364" t="s">
        <v>346</v>
      </c>
      <c r="B48" s="185" t="s">
        <v>347</v>
      </c>
      <c r="C48" s="4"/>
      <c r="D48" s="4"/>
      <c r="E48" s="4"/>
      <c r="F48" s="4"/>
      <c r="G48" s="4"/>
      <c r="H48" s="56"/>
      <c r="I48" s="5"/>
    </row>
    <row r="49" spans="1:10" x14ac:dyDescent="0.2">
      <c r="A49" s="364"/>
      <c r="B49" s="185" t="s">
        <v>348</v>
      </c>
      <c r="C49" s="4"/>
      <c r="D49" s="4"/>
      <c r="E49" s="4"/>
      <c r="F49" s="4"/>
      <c r="G49" s="4"/>
      <c r="H49" s="56"/>
      <c r="I49" s="5"/>
    </row>
    <row r="50" spans="1:10" x14ac:dyDescent="0.2">
      <c r="A50" s="4"/>
      <c r="B50" s="186"/>
      <c r="C50" s="4"/>
      <c r="D50" s="4"/>
      <c r="E50" s="4"/>
      <c r="F50" s="4"/>
      <c r="G50" s="4"/>
      <c r="H50" s="56"/>
      <c r="I50" s="5"/>
    </row>
    <row r="51" spans="1:10" ht="27" customHeight="1" x14ac:dyDescent="0.2">
      <c r="A51" s="364" t="s">
        <v>349</v>
      </c>
      <c r="B51" s="504" t="s">
        <v>350</v>
      </c>
      <c r="C51" s="504"/>
      <c r="D51" s="504"/>
      <c r="E51" s="504"/>
      <c r="F51" s="504"/>
      <c r="G51" s="504"/>
      <c r="H51" s="504"/>
      <c r="I51" s="504"/>
    </row>
    <row r="52" spans="1:10" x14ac:dyDescent="0.2">
      <c r="A52" s="364"/>
      <c r="B52" s="185" t="s">
        <v>351</v>
      </c>
      <c r="C52" s="4"/>
      <c r="D52" s="4"/>
      <c r="E52" s="4"/>
      <c r="F52" s="4"/>
      <c r="G52" s="4"/>
      <c r="H52" s="56"/>
      <c r="I52" s="5"/>
    </row>
    <row r="53" spans="1:10" x14ac:dyDescent="0.2">
      <c r="A53" s="4"/>
      <c r="B53" s="186"/>
      <c r="C53" s="4"/>
      <c r="D53" s="4"/>
      <c r="E53" s="4"/>
      <c r="F53" s="4"/>
      <c r="G53" s="4"/>
      <c r="H53" s="56"/>
      <c r="I53" s="5"/>
    </row>
    <row r="54" spans="1:10" x14ac:dyDescent="0.2">
      <c r="A54" s="4" t="s">
        <v>352</v>
      </c>
      <c r="B54" s="99" t="s">
        <v>143</v>
      </c>
      <c r="C54" s="4"/>
      <c r="D54" s="4"/>
      <c r="E54" s="4"/>
      <c r="F54" s="4"/>
      <c r="G54" s="4"/>
      <c r="H54" s="56"/>
      <c r="I54" s="5"/>
    </row>
    <row r="56" spans="1:10" ht="12.75" customHeight="1" x14ac:dyDescent="0.2">
      <c r="A56" s="347" t="s">
        <v>282</v>
      </c>
      <c r="B56" s="347"/>
      <c r="C56" s="347"/>
      <c r="D56" s="347"/>
      <c r="E56" s="347"/>
      <c r="F56" s="347"/>
      <c r="G56" s="347"/>
      <c r="H56" s="347"/>
      <c r="I56" s="347"/>
      <c r="J56" s="347"/>
    </row>
    <row r="57" spans="1:10" x14ac:dyDescent="0.2">
      <c r="A57" s="347"/>
      <c r="B57" s="347"/>
      <c r="C57" s="347"/>
      <c r="D57" s="347"/>
      <c r="E57" s="347"/>
      <c r="F57" s="347"/>
      <c r="G57" s="347"/>
      <c r="H57" s="347"/>
      <c r="I57" s="347"/>
      <c r="J57" s="347"/>
    </row>
    <row r="58" spans="1:10" x14ac:dyDescent="0.2">
      <c r="A58" s="347"/>
      <c r="B58" s="347"/>
      <c r="C58" s="347"/>
      <c r="D58" s="347"/>
      <c r="E58" s="347"/>
      <c r="F58" s="347"/>
      <c r="G58" s="347"/>
      <c r="H58" s="347"/>
      <c r="I58" s="347"/>
      <c r="J58" s="347"/>
    </row>
    <row r="59" spans="1:10" x14ac:dyDescent="0.2">
      <c r="A59" s="347"/>
      <c r="B59" s="347"/>
      <c r="C59" s="347"/>
      <c r="D59" s="347"/>
      <c r="E59" s="347"/>
      <c r="F59" s="347"/>
      <c r="G59" s="347"/>
      <c r="H59" s="347"/>
      <c r="I59" s="347"/>
      <c r="J59" s="347"/>
    </row>
    <row r="60" spans="1:10" x14ac:dyDescent="0.2">
      <c r="A60" s="347"/>
      <c r="B60" s="347"/>
      <c r="C60" s="347"/>
      <c r="D60" s="347"/>
      <c r="E60" s="347"/>
      <c r="F60" s="347"/>
      <c r="G60" s="347"/>
      <c r="H60" s="347"/>
      <c r="I60" s="347"/>
      <c r="J60" s="347"/>
    </row>
    <row r="61" spans="1:10" x14ac:dyDescent="0.2">
      <c r="A61" s="178"/>
      <c r="B61" s="178"/>
      <c r="C61" s="178"/>
      <c r="D61" s="178"/>
      <c r="E61" s="178"/>
      <c r="F61" s="178"/>
      <c r="G61" s="178"/>
      <c r="H61" s="178"/>
      <c r="I61" s="178"/>
      <c r="J61" s="178"/>
    </row>
    <row r="62" spans="1:10" x14ac:dyDescent="0.2">
      <c r="A62" s="364" t="s">
        <v>353</v>
      </c>
      <c r="B62" s="185" t="s">
        <v>354</v>
      </c>
      <c r="C62" s="4"/>
      <c r="D62" s="4"/>
      <c r="E62" s="4"/>
      <c r="F62" s="4"/>
      <c r="G62" s="178"/>
      <c r="H62" s="178"/>
      <c r="I62" s="178"/>
      <c r="J62" s="178"/>
    </row>
    <row r="63" spans="1:10" x14ac:dyDescent="0.2">
      <c r="A63" s="364"/>
      <c r="B63" s="185" t="s">
        <v>355</v>
      </c>
      <c r="C63" s="4"/>
      <c r="D63" s="4"/>
      <c r="E63" s="4"/>
      <c r="F63" s="4"/>
      <c r="G63" s="178"/>
      <c r="H63" s="178"/>
      <c r="I63" s="178"/>
      <c r="J63" s="178"/>
    </row>
    <row r="64" spans="1:10" x14ac:dyDescent="0.2">
      <c r="A64" s="178"/>
      <c r="B64" s="178"/>
      <c r="C64" s="178"/>
      <c r="D64" s="178"/>
      <c r="E64" s="178"/>
      <c r="F64" s="178"/>
      <c r="G64" s="178"/>
      <c r="H64" s="178"/>
      <c r="I64" s="178"/>
      <c r="J64" s="178"/>
    </row>
    <row r="65" spans="1:10" x14ac:dyDescent="0.2">
      <c r="A65" s="364" t="s">
        <v>356</v>
      </c>
      <c r="B65" s="504" t="s">
        <v>350</v>
      </c>
      <c r="C65" s="504"/>
      <c r="D65" s="504"/>
      <c r="E65" s="504"/>
      <c r="F65" s="504"/>
      <c r="G65" s="504"/>
      <c r="H65" s="504"/>
      <c r="I65" s="504"/>
      <c r="J65" s="178"/>
    </row>
    <row r="66" spans="1:10" x14ac:dyDescent="0.2">
      <c r="A66" s="364"/>
      <c r="B66" s="185" t="s">
        <v>357</v>
      </c>
      <c r="C66" s="4"/>
      <c r="D66" s="4"/>
      <c r="E66" s="4"/>
      <c r="F66" s="4"/>
      <c r="G66" s="4"/>
      <c r="H66" s="56"/>
      <c r="I66" s="5"/>
      <c r="J66" s="178"/>
    </row>
    <row r="67" spans="1:10" x14ac:dyDescent="0.2">
      <c r="A67" s="178"/>
      <c r="B67" s="178"/>
      <c r="C67" s="178"/>
      <c r="D67" s="178"/>
      <c r="E67" s="178"/>
      <c r="F67" s="178"/>
      <c r="G67" s="178"/>
      <c r="H67" s="178"/>
      <c r="I67" s="178"/>
      <c r="J67" s="178"/>
    </row>
    <row r="68" spans="1:10" x14ac:dyDescent="0.2">
      <c r="A68" s="178"/>
      <c r="B68" s="178"/>
      <c r="C68" s="178"/>
      <c r="D68" s="178"/>
      <c r="E68" s="178"/>
      <c r="F68" s="178"/>
      <c r="G68" s="178"/>
      <c r="H68" s="178"/>
      <c r="I68" s="178"/>
      <c r="J68" s="178"/>
    </row>
    <row r="69" spans="1:10" x14ac:dyDescent="0.2">
      <c r="A69" s="61" t="s">
        <v>20</v>
      </c>
      <c r="B69" s="296" t="s">
        <v>241</v>
      </c>
      <c r="C69" s="296"/>
      <c r="D69" s="296"/>
      <c r="E69" s="296"/>
      <c r="F69" s="296"/>
      <c r="G69" s="296"/>
      <c r="H69" s="39" t="s">
        <v>2</v>
      </c>
      <c r="I69" s="39" t="s">
        <v>1</v>
      </c>
      <c r="J69" s="178"/>
    </row>
    <row r="70" spans="1:10" x14ac:dyDescent="0.2">
      <c r="A70" s="61" t="s">
        <v>7</v>
      </c>
      <c r="B70" s="295" t="s">
        <v>376</v>
      </c>
      <c r="C70" s="295"/>
      <c r="D70" s="295"/>
      <c r="E70" s="295"/>
      <c r="F70" s="295"/>
      <c r="G70" s="295"/>
      <c r="H70" s="55"/>
      <c r="I70" s="55"/>
      <c r="J70" s="178"/>
    </row>
    <row r="71" spans="1:10" ht="24" customHeight="1" x14ac:dyDescent="0.2">
      <c r="A71" s="69" t="s">
        <v>8</v>
      </c>
      <c r="B71" s="343" t="s">
        <v>400</v>
      </c>
      <c r="C71" s="343"/>
      <c r="D71" s="343"/>
      <c r="E71" s="343"/>
      <c r="F71" s="343"/>
      <c r="G71" s="343"/>
      <c r="H71" s="187">
        <v>1.67E-2</v>
      </c>
      <c r="I71" s="177">
        <f>H71*$I$45</f>
        <v>0</v>
      </c>
      <c r="J71" s="178"/>
    </row>
    <row r="72" spans="1:10" ht="36" customHeight="1" x14ac:dyDescent="0.2">
      <c r="A72" s="69" t="s">
        <v>9</v>
      </c>
      <c r="B72" s="506" t="s">
        <v>381</v>
      </c>
      <c r="C72" s="506"/>
      <c r="D72" s="506"/>
      <c r="E72" s="506"/>
      <c r="F72" s="506"/>
      <c r="G72" s="506"/>
      <c r="H72" s="187">
        <v>2.0000000000000001E-4</v>
      </c>
      <c r="I72" s="177">
        <f>H72*$I$45</f>
        <v>0</v>
      </c>
      <c r="J72" s="178"/>
    </row>
    <row r="73" spans="1:10" ht="42.75" customHeight="1" x14ac:dyDescent="0.2">
      <c r="A73" s="69" t="s">
        <v>10</v>
      </c>
      <c r="B73" s="506" t="s">
        <v>382</v>
      </c>
      <c r="C73" s="506"/>
      <c r="D73" s="506"/>
      <c r="E73" s="506"/>
      <c r="F73" s="506"/>
      <c r="G73" s="506"/>
      <c r="H73" s="176">
        <v>6.9999999999999999E-4</v>
      </c>
      <c r="I73" s="177">
        <f>H73*$I$45</f>
        <v>0</v>
      </c>
      <c r="J73" s="178"/>
    </row>
    <row r="74" spans="1:10" ht="35.25" customHeight="1" x14ac:dyDescent="0.2">
      <c r="A74" s="59" t="s">
        <v>11</v>
      </c>
      <c r="B74" s="506" t="s">
        <v>383</v>
      </c>
      <c r="C74" s="506"/>
      <c r="D74" s="506"/>
      <c r="E74" s="506"/>
      <c r="F74" s="506"/>
      <c r="G74" s="506"/>
      <c r="H74" s="187">
        <v>2.8999999999999998E-3</v>
      </c>
      <c r="I74" s="177">
        <f>H74*$I$45</f>
        <v>0</v>
      </c>
      <c r="J74" s="178"/>
    </row>
    <row r="75" spans="1:10" x14ac:dyDescent="0.2">
      <c r="A75" s="11" t="s">
        <v>12</v>
      </c>
      <c r="B75" s="295" t="s">
        <v>242</v>
      </c>
      <c r="C75" s="295"/>
      <c r="D75" s="295"/>
      <c r="E75" s="295"/>
      <c r="F75" s="295"/>
      <c r="G75" s="295"/>
      <c r="H75" s="188"/>
      <c r="I75" s="29">
        <f t="shared" ref="I75" si="0">H75*$I$45</f>
        <v>0</v>
      </c>
      <c r="J75" s="178"/>
    </row>
    <row r="76" spans="1:10" x14ac:dyDescent="0.2">
      <c r="A76" s="296" t="s">
        <v>317</v>
      </c>
      <c r="B76" s="296"/>
      <c r="C76" s="296"/>
      <c r="D76" s="296"/>
      <c r="E76" s="296"/>
      <c r="F76" s="296"/>
      <c r="G76" s="296"/>
      <c r="H76" s="54"/>
      <c r="I76" s="55">
        <f>SUM(I71:I75)</f>
        <v>0</v>
      </c>
      <c r="J76" s="178"/>
    </row>
    <row r="77" spans="1:10" x14ac:dyDescent="0.2">
      <c r="A77" s="11" t="s">
        <v>13</v>
      </c>
      <c r="B77" s="295" t="s">
        <v>316</v>
      </c>
      <c r="C77" s="295"/>
      <c r="D77" s="295"/>
      <c r="E77" s="295"/>
      <c r="F77" s="295"/>
      <c r="G77" s="295"/>
      <c r="H77" s="1">
        <v>0.36799999999999999</v>
      </c>
      <c r="I77" s="29">
        <f>I76*H77</f>
        <v>0</v>
      </c>
      <c r="J77" s="178"/>
    </row>
    <row r="78" spans="1:10" x14ac:dyDescent="0.2">
      <c r="A78" s="296" t="s">
        <v>17</v>
      </c>
      <c r="B78" s="296"/>
      <c r="C78" s="296"/>
      <c r="D78" s="296"/>
      <c r="E78" s="296"/>
      <c r="F78" s="296"/>
      <c r="G78" s="296"/>
      <c r="H78" s="54"/>
      <c r="I78" s="55">
        <f>SUM(I76:I77)</f>
        <v>0</v>
      </c>
    </row>
    <row r="79" spans="1:10" x14ac:dyDescent="0.2">
      <c r="A79" s="11"/>
      <c r="B79" s="285"/>
      <c r="C79" s="285"/>
      <c r="D79" s="285"/>
      <c r="E79" s="285"/>
      <c r="F79" s="285"/>
      <c r="G79" s="285"/>
      <c r="H79" s="285"/>
      <c r="I79" s="29"/>
    </row>
    <row r="80" spans="1:10" x14ac:dyDescent="0.2">
      <c r="A80" s="4"/>
      <c r="B80" s="45"/>
      <c r="C80" s="45"/>
      <c r="D80" s="45"/>
      <c r="E80" s="45"/>
      <c r="F80" s="45"/>
      <c r="G80" s="45"/>
      <c r="H80" s="45"/>
      <c r="I80" s="10"/>
    </row>
    <row r="81" spans="1:9" x14ac:dyDescent="0.2">
      <c r="A81" s="507" t="s">
        <v>378</v>
      </c>
      <c r="B81" s="507"/>
      <c r="C81" s="507"/>
      <c r="D81" s="507"/>
      <c r="E81" s="507"/>
      <c r="F81" s="507"/>
      <c r="G81" s="507"/>
      <c r="H81" s="507"/>
      <c r="I81" s="507"/>
    </row>
    <row r="82" spans="1:9" x14ac:dyDescent="0.2">
      <c r="A82" s="507"/>
      <c r="B82" s="507"/>
      <c r="C82" s="507"/>
      <c r="D82" s="507"/>
      <c r="E82" s="507"/>
      <c r="F82" s="507"/>
      <c r="G82" s="507"/>
      <c r="H82" s="507"/>
      <c r="I82" s="507"/>
    </row>
    <row r="83" spans="1:9" x14ac:dyDescent="0.2">
      <c r="A83" s="507"/>
      <c r="B83" s="507"/>
      <c r="C83" s="507"/>
      <c r="D83" s="507"/>
      <c r="E83" s="507"/>
      <c r="F83" s="507"/>
      <c r="G83" s="507"/>
      <c r="H83" s="507"/>
      <c r="I83" s="507"/>
    </row>
    <row r="84" spans="1:9" x14ac:dyDescent="0.2">
      <c r="A84" s="507"/>
      <c r="B84" s="507"/>
      <c r="C84" s="507"/>
      <c r="D84" s="507"/>
      <c r="E84" s="507"/>
      <c r="F84" s="507"/>
      <c r="G84" s="507"/>
      <c r="H84" s="507"/>
      <c r="I84" s="507"/>
    </row>
    <row r="85" spans="1:9" x14ac:dyDescent="0.2">
      <c r="A85" s="507"/>
      <c r="B85" s="507"/>
      <c r="C85" s="507"/>
      <c r="D85" s="507"/>
      <c r="E85" s="507"/>
      <c r="F85" s="507"/>
      <c r="G85" s="507"/>
      <c r="H85" s="507"/>
      <c r="I85" s="507"/>
    </row>
    <row r="86" spans="1:9" x14ac:dyDescent="0.2">
      <c r="A86" s="273"/>
      <c r="B86" s="273"/>
      <c r="C86" s="273"/>
      <c r="D86" s="273"/>
      <c r="E86" s="273"/>
      <c r="F86" s="273"/>
      <c r="G86" s="273"/>
      <c r="H86" s="273"/>
      <c r="I86" s="273"/>
    </row>
    <row r="87" spans="1:9" ht="16.5" thickBot="1" x14ac:dyDescent="0.25">
      <c r="A87" s="272"/>
      <c r="D87" s="273"/>
      <c r="E87" s="273"/>
      <c r="F87" s="273"/>
      <c r="G87" s="273"/>
      <c r="H87" s="273"/>
      <c r="I87" s="273"/>
    </row>
    <row r="88" spans="1:9" ht="26.25" thickBot="1" x14ac:dyDescent="0.25">
      <c r="A88" s="196" t="s">
        <v>145</v>
      </c>
      <c r="B88" s="197" t="s">
        <v>370</v>
      </c>
      <c r="C88" s="197" t="s">
        <v>371</v>
      </c>
      <c r="D88" s="273"/>
      <c r="E88" s="273"/>
      <c r="F88" s="273"/>
      <c r="G88" s="273"/>
      <c r="H88" s="273"/>
      <c r="I88" s="273"/>
    </row>
    <row r="89" spans="1:9" ht="13.5" thickBot="1" x14ac:dyDescent="0.25">
      <c r="A89" s="198" t="s">
        <v>268</v>
      </c>
      <c r="B89" s="199">
        <v>8.3299999999999999E-2</v>
      </c>
      <c r="C89" s="199">
        <v>6.9410000000000001E-3</v>
      </c>
      <c r="D89" s="273"/>
      <c r="E89" s="273"/>
      <c r="F89" s="273"/>
      <c r="G89" s="273"/>
      <c r="H89" s="273"/>
      <c r="I89" s="273"/>
    </row>
    <row r="90" spans="1:9" ht="39" thickBot="1" x14ac:dyDescent="0.25">
      <c r="A90" s="198" t="s">
        <v>372</v>
      </c>
      <c r="B90" s="199">
        <v>2.7799999999999998E-2</v>
      </c>
      <c r="C90" s="199">
        <v>2.3159999999999999E-3</v>
      </c>
      <c r="D90" s="273"/>
      <c r="E90" s="273"/>
      <c r="F90" s="273"/>
      <c r="G90" s="273"/>
      <c r="H90" s="273"/>
      <c r="I90" s="273"/>
    </row>
    <row r="91" spans="1:9" ht="26.25" thickBot="1" x14ac:dyDescent="0.25">
      <c r="A91" s="200" t="s">
        <v>373</v>
      </c>
      <c r="B91" s="201">
        <v>0.1111</v>
      </c>
      <c r="C91" s="201">
        <v>9.2569999999999996E-3</v>
      </c>
      <c r="D91" s="273"/>
      <c r="E91" s="273"/>
      <c r="F91" s="273"/>
      <c r="G91" s="273"/>
      <c r="H91" s="273"/>
      <c r="I91" s="273"/>
    </row>
    <row r="92" spans="1:9" ht="84.75" customHeight="1" thickBot="1" x14ac:dyDescent="0.25">
      <c r="A92" s="200" t="s">
        <v>108</v>
      </c>
      <c r="B92" s="514">
        <v>0.12039999999999999</v>
      </c>
      <c r="C92" s="515"/>
      <c r="D92" s="273"/>
      <c r="E92" s="273"/>
      <c r="F92" s="273"/>
      <c r="G92" s="273"/>
      <c r="H92" s="273"/>
      <c r="I92" s="273"/>
    </row>
    <row r="93" spans="1:9" ht="69" customHeight="1" x14ac:dyDescent="0.2">
      <c r="A93" s="195"/>
      <c r="D93" s="273"/>
      <c r="E93" s="273"/>
      <c r="F93" s="273"/>
      <c r="G93" s="273"/>
      <c r="H93" s="273"/>
      <c r="I93" s="273"/>
    </row>
    <row r="94" spans="1:9" ht="15" x14ac:dyDescent="0.2">
      <c r="A94" s="505" t="s">
        <v>374</v>
      </c>
      <c r="B94" s="505"/>
      <c r="C94" s="505"/>
      <c r="D94" s="505"/>
      <c r="E94" s="505"/>
      <c r="F94" s="505"/>
      <c r="G94" s="505"/>
      <c r="H94" s="505"/>
      <c r="I94" s="505"/>
    </row>
    <row r="95" spans="1:9" ht="15" x14ac:dyDescent="0.2">
      <c r="A95" s="505" t="s">
        <v>377</v>
      </c>
      <c r="B95" s="505"/>
      <c r="C95" s="505"/>
      <c r="D95" s="505"/>
      <c r="E95" s="505"/>
      <c r="F95" s="505"/>
      <c r="G95" s="505"/>
      <c r="H95" s="505"/>
      <c r="I95" s="505"/>
    </row>
    <row r="96" spans="1:9" x14ac:dyDescent="0.2">
      <c r="A96" s="4"/>
      <c r="B96" s="45"/>
      <c r="C96" s="45"/>
      <c r="D96" s="45"/>
      <c r="E96" s="45"/>
      <c r="F96" s="45"/>
      <c r="G96" s="45"/>
      <c r="H96" s="45"/>
      <c r="I96" s="10"/>
    </row>
    <row r="97" spans="1:9" x14ac:dyDescent="0.2">
      <c r="A97" s="4"/>
      <c r="B97" s="45"/>
      <c r="C97" s="45"/>
      <c r="D97" s="45"/>
      <c r="E97" s="45"/>
      <c r="F97" s="45"/>
      <c r="G97" s="45"/>
      <c r="H97" s="45"/>
      <c r="I97" s="10"/>
    </row>
    <row r="98" spans="1:9" x14ac:dyDescent="0.2">
      <c r="A98" s="175" t="s">
        <v>375</v>
      </c>
    </row>
  </sheetData>
  <mergeCells count="52">
    <mergeCell ref="A30:I30"/>
    <mergeCell ref="A1:I1"/>
    <mergeCell ref="A13:I13"/>
    <mergeCell ref="A14:I14"/>
    <mergeCell ref="A15:I15"/>
    <mergeCell ref="A4:I4"/>
    <mergeCell ref="A5:I5"/>
    <mergeCell ref="A11:I11"/>
    <mergeCell ref="A6:I7"/>
    <mergeCell ref="A9:I10"/>
    <mergeCell ref="A12:I12"/>
    <mergeCell ref="A8:I8"/>
    <mergeCell ref="A16:I16"/>
    <mergeCell ref="A19:I19"/>
    <mergeCell ref="B21:H21"/>
    <mergeCell ref="B24:H24"/>
    <mergeCell ref="A17:I17"/>
    <mergeCell ref="B20:H20"/>
    <mergeCell ref="B22:H22"/>
    <mergeCell ref="A23:G23"/>
    <mergeCell ref="B92:C92"/>
    <mergeCell ref="A25:G25"/>
    <mergeCell ref="B36:G36"/>
    <mergeCell ref="B37:G37"/>
    <mergeCell ref="A56:J60"/>
    <mergeCell ref="A62:A63"/>
    <mergeCell ref="B32:G32"/>
    <mergeCell ref="B34:G34"/>
    <mergeCell ref="B35:G35"/>
    <mergeCell ref="B31:G31"/>
    <mergeCell ref="B33:G33"/>
    <mergeCell ref="A38:G38"/>
    <mergeCell ref="A95:I95"/>
    <mergeCell ref="B65:I65"/>
    <mergeCell ref="B74:G74"/>
    <mergeCell ref="B77:G77"/>
    <mergeCell ref="A78:G78"/>
    <mergeCell ref="B79:H79"/>
    <mergeCell ref="B69:G69"/>
    <mergeCell ref="B70:G70"/>
    <mergeCell ref="B71:G71"/>
    <mergeCell ref="B72:G72"/>
    <mergeCell ref="B73:G73"/>
    <mergeCell ref="B75:G75"/>
    <mergeCell ref="A76:G76"/>
    <mergeCell ref="A65:A66"/>
    <mergeCell ref="A81:I85"/>
    <mergeCell ref="A40:A46"/>
    <mergeCell ref="A48:A49"/>
    <mergeCell ref="A51:A52"/>
    <mergeCell ref="B51:I51"/>
    <mergeCell ref="A94:I94"/>
  </mergeCells>
  <hyperlinks>
    <hyperlink ref="A98" r:id="rId1" xr:uid="{9EC783FA-FED9-4C1E-8C5E-3810928629AF}"/>
  </hyperlinks>
  <pageMargins left="0.511811024" right="0.511811024" top="0.78740157499999996" bottom="0.78740157499999996" header="0.31496062000000002" footer="0.31496062000000002"/>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187"/>
  <sheetViews>
    <sheetView topLeftCell="A157" zoomScale="130" zoomScaleNormal="130" workbookViewId="0">
      <selection activeCell="A182" sqref="A182:I182"/>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7.28515625" customWidth="1"/>
    <col min="10" max="10" width="5" customWidth="1"/>
    <col min="11" max="11" width="17.28515625" customWidth="1"/>
    <col min="12" max="12" width="15.85546875" customWidth="1"/>
    <col min="13" max="13" width="9.5703125" bestFit="1" customWidth="1"/>
  </cols>
  <sheetData>
    <row r="1" spans="1:9" ht="13.5" thickBot="1" x14ac:dyDescent="0.25">
      <c r="A1" s="314" t="s">
        <v>65</v>
      </c>
      <c r="B1" s="315"/>
      <c r="C1" s="315"/>
      <c r="D1" s="315"/>
      <c r="E1" s="315"/>
      <c r="F1" s="315"/>
      <c r="G1" s="315"/>
      <c r="H1" s="315"/>
      <c r="I1" s="316"/>
    </row>
    <row r="2" spans="1:9" x14ac:dyDescent="0.2">
      <c r="A2" s="7"/>
      <c r="B2" s="7"/>
      <c r="C2" s="7"/>
      <c r="D2" s="7"/>
      <c r="E2" s="7"/>
      <c r="F2" s="7"/>
      <c r="G2" s="7"/>
      <c r="H2" s="7"/>
      <c r="I2" s="7"/>
    </row>
    <row r="3" spans="1:9" ht="15" customHeight="1" x14ac:dyDescent="0.2">
      <c r="A3" s="323" t="s">
        <v>416</v>
      </c>
      <c r="B3" s="323"/>
      <c r="C3" s="323"/>
      <c r="D3" s="323"/>
      <c r="E3" s="323"/>
      <c r="F3" s="323"/>
      <c r="G3" s="7"/>
      <c r="H3" s="7"/>
      <c r="I3" s="7"/>
    </row>
    <row r="4" spans="1:9" ht="15" customHeight="1" x14ac:dyDescent="0.2">
      <c r="A4" s="323" t="s">
        <v>252</v>
      </c>
      <c r="B4" s="323"/>
      <c r="C4" s="323"/>
      <c r="D4" s="323"/>
      <c r="E4" s="323"/>
      <c r="F4" s="323"/>
      <c r="G4" s="7"/>
      <c r="H4" s="7"/>
      <c r="I4" s="7"/>
    </row>
    <row r="5" spans="1:9" x14ac:dyDescent="0.2">
      <c r="A5" s="13"/>
      <c r="B5" s="13"/>
      <c r="C5" s="13"/>
      <c r="D5" s="13"/>
      <c r="E5" s="13"/>
      <c r="F5" s="13"/>
      <c r="G5" s="13"/>
      <c r="H5" s="13"/>
      <c r="I5" s="13"/>
    </row>
    <row r="6" spans="1:9" x14ac:dyDescent="0.2">
      <c r="A6" s="323" t="s">
        <v>259</v>
      </c>
      <c r="B6" s="323"/>
      <c r="C6" s="323"/>
      <c r="D6" s="323"/>
      <c r="E6" s="323"/>
      <c r="F6" s="323"/>
      <c r="G6" s="13"/>
      <c r="H6" s="13"/>
      <c r="I6" s="13"/>
    </row>
    <row r="7" spans="1:9" x14ac:dyDescent="0.2">
      <c r="A7" s="3"/>
      <c r="B7" s="3"/>
      <c r="C7" s="3"/>
      <c r="D7" s="3"/>
      <c r="E7" s="3"/>
      <c r="F7" s="3"/>
      <c r="G7" s="3"/>
      <c r="H7" s="3"/>
      <c r="I7" s="3"/>
    </row>
    <row r="8" spans="1:9" x14ac:dyDescent="0.2">
      <c r="A8" s="296" t="s">
        <v>66</v>
      </c>
      <c r="B8" s="296"/>
      <c r="C8" s="296"/>
      <c r="D8" s="296"/>
      <c r="E8" s="296"/>
      <c r="F8" s="296"/>
      <c r="G8" s="296"/>
      <c r="H8" s="296"/>
      <c r="I8" s="296"/>
    </row>
    <row r="9" spans="1:9" x14ac:dyDescent="0.2">
      <c r="A9" s="26" t="s">
        <v>7</v>
      </c>
      <c r="B9" s="295" t="s">
        <v>67</v>
      </c>
      <c r="C9" s="305"/>
      <c r="D9" s="305"/>
      <c r="E9" s="305"/>
      <c r="F9" s="305"/>
      <c r="G9" s="305"/>
      <c r="H9" s="305"/>
      <c r="I9" s="144"/>
    </row>
    <row r="10" spans="1:9" x14ac:dyDescent="0.2">
      <c r="A10" s="26" t="s">
        <v>8</v>
      </c>
      <c r="B10" s="295" t="s">
        <v>68</v>
      </c>
      <c r="C10" s="305"/>
      <c r="D10" s="305"/>
      <c r="E10" s="305"/>
      <c r="F10" s="305"/>
      <c r="G10" s="305"/>
      <c r="H10" s="305"/>
      <c r="I10" s="203"/>
    </row>
    <row r="11" spans="1:9" x14ac:dyDescent="0.2">
      <c r="A11" s="26" t="s">
        <v>9</v>
      </c>
      <c r="B11" s="295" t="s">
        <v>260</v>
      </c>
      <c r="C11" s="295"/>
      <c r="D11" s="295"/>
      <c r="E11" s="295"/>
      <c r="F11" s="295"/>
      <c r="G11" s="295"/>
      <c r="H11" s="295"/>
      <c r="I11" s="203"/>
    </row>
    <row r="12" spans="1:9" x14ac:dyDescent="0.2">
      <c r="A12" s="26" t="s">
        <v>10</v>
      </c>
      <c r="B12" s="295" t="s">
        <v>69</v>
      </c>
      <c r="C12" s="305"/>
      <c r="D12" s="305"/>
      <c r="E12" s="305"/>
      <c r="F12" s="305"/>
      <c r="G12" s="305"/>
      <c r="H12" s="305"/>
      <c r="I12" s="204">
        <v>12</v>
      </c>
    </row>
    <row r="13" spans="1:9" x14ac:dyDescent="0.2">
      <c r="A13" s="7"/>
      <c r="B13" s="3"/>
      <c r="C13" s="3"/>
      <c r="D13" s="3"/>
      <c r="E13" s="3"/>
      <c r="F13" s="3"/>
      <c r="G13" s="3"/>
      <c r="H13" s="7"/>
      <c r="I13" s="7"/>
    </row>
    <row r="14" spans="1:9" x14ac:dyDescent="0.2">
      <c r="A14" s="296" t="s">
        <v>27</v>
      </c>
      <c r="B14" s="296"/>
      <c r="C14" s="296"/>
      <c r="D14" s="296"/>
      <c r="E14" s="296"/>
      <c r="F14" s="296"/>
      <c r="G14" s="296"/>
      <c r="H14" s="296"/>
      <c r="I14" s="296"/>
    </row>
    <row r="15" spans="1:9" x14ac:dyDescent="0.2">
      <c r="A15" s="299" t="s">
        <v>24</v>
      </c>
      <c r="B15" s="299"/>
      <c r="C15" s="299" t="s">
        <v>25</v>
      </c>
      <c r="D15" s="299"/>
      <c r="E15" s="299" t="s">
        <v>26</v>
      </c>
      <c r="F15" s="299"/>
      <c r="G15" s="299"/>
      <c r="H15" s="299"/>
      <c r="I15" s="299"/>
    </row>
    <row r="16" spans="1:9" ht="25.5" customHeight="1" x14ac:dyDescent="0.2">
      <c r="A16" s="317" t="s">
        <v>384</v>
      </c>
      <c r="B16" s="318"/>
      <c r="C16" s="319" t="s">
        <v>385</v>
      </c>
      <c r="D16" s="320"/>
      <c r="E16" s="321">
        <v>2</v>
      </c>
      <c r="F16" s="322"/>
      <c r="G16" s="322"/>
      <c r="H16" s="322"/>
      <c r="I16" s="322"/>
    </row>
    <row r="17" spans="1:9" ht="15" customHeight="1" x14ac:dyDescent="0.2">
      <c r="A17" s="47"/>
      <c r="B17" s="48"/>
      <c r="C17" s="49"/>
      <c r="D17" s="50"/>
      <c r="E17" s="51"/>
      <c r="F17" s="52"/>
      <c r="G17" s="52"/>
      <c r="H17" s="52"/>
      <c r="I17" s="52"/>
    </row>
    <row r="18" spans="1:9" ht="15" customHeight="1" x14ac:dyDescent="0.2">
      <c r="A18" s="45" t="s">
        <v>87</v>
      </c>
      <c r="B18" s="48"/>
      <c r="C18" s="49"/>
      <c r="D18" s="50"/>
      <c r="E18" s="51"/>
      <c r="F18" s="52"/>
      <c r="G18" s="52"/>
      <c r="H18" s="52"/>
      <c r="I18" s="52"/>
    </row>
    <row r="19" spans="1:9" ht="15" customHeight="1" x14ac:dyDescent="0.2">
      <c r="A19" s="45" t="s">
        <v>88</v>
      </c>
      <c r="B19" s="48"/>
      <c r="C19" s="49"/>
      <c r="D19" s="50"/>
      <c r="E19" s="51"/>
      <c r="F19" s="52"/>
      <c r="G19" s="52"/>
      <c r="H19" s="52"/>
      <c r="I19" s="52"/>
    </row>
    <row r="20" spans="1:9" ht="15" customHeight="1" x14ac:dyDescent="0.2">
      <c r="A20" s="45" t="s">
        <v>89</v>
      </c>
      <c r="B20" s="48"/>
      <c r="C20" s="49"/>
      <c r="D20" s="50"/>
      <c r="E20" s="51"/>
      <c r="F20" s="52"/>
      <c r="G20" s="52"/>
      <c r="H20" s="52"/>
      <c r="I20" s="52"/>
    </row>
    <row r="21" spans="1:9" ht="15" customHeight="1" x14ac:dyDescent="0.2">
      <c r="A21" s="45" t="s">
        <v>90</v>
      </c>
      <c r="B21" s="48"/>
      <c r="C21" s="49"/>
      <c r="D21" s="50"/>
      <c r="E21" s="51"/>
      <c r="F21" s="52"/>
      <c r="G21" s="52"/>
      <c r="H21" s="52"/>
      <c r="I21" s="52"/>
    </row>
    <row r="22" spans="1:9" ht="15" customHeight="1" x14ac:dyDescent="0.2">
      <c r="A22" s="67"/>
      <c r="B22" s="48"/>
      <c r="C22" s="49"/>
      <c r="D22" s="50"/>
      <c r="E22" s="51"/>
      <c r="F22" s="52"/>
      <c r="G22" s="52"/>
      <c r="H22" s="52"/>
      <c r="I22" s="52"/>
    </row>
    <row r="23" spans="1:9" ht="15" customHeight="1" x14ac:dyDescent="0.2">
      <c r="A23" s="46" t="s">
        <v>70</v>
      </c>
      <c r="B23" s="48"/>
      <c r="C23" s="49"/>
      <c r="D23" s="50"/>
      <c r="E23" s="51"/>
      <c r="F23" s="52"/>
      <c r="G23" s="52"/>
      <c r="H23" s="52"/>
      <c r="I23" s="52"/>
    </row>
    <row r="24" spans="1:9" ht="15" customHeight="1" x14ac:dyDescent="0.2">
      <c r="A24" s="47"/>
      <c r="B24" s="48"/>
      <c r="C24" s="49"/>
      <c r="D24" s="50"/>
      <c r="E24" s="51"/>
      <c r="F24" s="52"/>
      <c r="G24" s="52"/>
      <c r="H24" s="52"/>
      <c r="I24" s="52"/>
    </row>
    <row r="25" spans="1:9" ht="15" customHeight="1" x14ac:dyDescent="0.2">
      <c r="A25" s="46" t="s">
        <v>71</v>
      </c>
      <c r="B25" s="48"/>
      <c r="C25" s="49"/>
      <c r="D25" s="50"/>
      <c r="E25" s="51"/>
      <c r="F25" s="52"/>
      <c r="G25" s="52"/>
      <c r="H25" s="52"/>
      <c r="I25" s="52"/>
    </row>
    <row r="26" spans="1:9" ht="15" customHeight="1" x14ac:dyDescent="0.2">
      <c r="A26" s="45" t="s">
        <v>72</v>
      </c>
      <c r="B26" s="48"/>
      <c r="C26" s="49"/>
      <c r="D26" s="50"/>
      <c r="E26" s="51"/>
      <c r="F26" s="52"/>
      <c r="G26" s="52"/>
      <c r="H26" s="52"/>
      <c r="I26" s="52"/>
    </row>
    <row r="27" spans="1:9" x14ac:dyDescent="0.2">
      <c r="A27" s="296" t="s">
        <v>36</v>
      </c>
      <c r="B27" s="296"/>
      <c r="C27" s="296"/>
      <c r="D27" s="296"/>
      <c r="E27" s="296"/>
      <c r="F27" s="296"/>
      <c r="G27" s="296"/>
      <c r="H27" s="296"/>
      <c r="I27" s="296"/>
    </row>
    <row r="28" spans="1:9" x14ac:dyDescent="0.2">
      <c r="A28" s="43">
        <v>1</v>
      </c>
      <c r="B28" s="330" t="s">
        <v>6</v>
      </c>
      <c r="C28" s="330"/>
      <c r="D28" s="330"/>
      <c r="E28" s="330"/>
      <c r="F28" s="330"/>
      <c r="G28" s="330"/>
      <c r="H28" s="330"/>
      <c r="I28" s="42" t="str">
        <f>A16</f>
        <v>Vigilância orgânica</v>
      </c>
    </row>
    <row r="29" spans="1:9" x14ac:dyDescent="0.2">
      <c r="A29" s="26">
        <v>2</v>
      </c>
      <c r="B29" s="295" t="s">
        <v>37</v>
      </c>
      <c r="C29" s="295"/>
      <c r="D29" s="295"/>
      <c r="E29" s="295"/>
      <c r="F29" s="295"/>
      <c r="G29" s="295"/>
      <c r="H29" s="295"/>
      <c r="I29" s="27" t="s">
        <v>386</v>
      </c>
    </row>
    <row r="30" spans="1:9" x14ac:dyDescent="0.2">
      <c r="A30" s="26">
        <v>3</v>
      </c>
      <c r="B30" s="305" t="s">
        <v>5</v>
      </c>
      <c r="C30" s="305"/>
      <c r="D30" s="305"/>
      <c r="E30" s="305"/>
      <c r="F30" s="305"/>
      <c r="G30" s="305"/>
      <c r="H30" s="305"/>
      <c r="I30" s="143"/>
    </row>
    <row r="31" spans="1:9" x14ac:dyDescent="0.2">
      <c r="A31" s="43">
        <v>4</v>
      </c>
      <c r="B31" s="330" t="s">
        <v>4</v>
      </c>
      <c r="C31" s="330"/>
      <c r="D31" s="330"/>
      <c r="E31" s="330"/>
      <c r="F31" s="330"/>
      <c r="G31" s="330"/>
      <c r="H31" s="330"/>
      <c r="I31" s="44" t="s">
        <v>390</v>
      </c>
    </row>
    <row r="32" spans="1:9" x14ac:dyDescent="0.2">
      <c r="A32" s="26">
        <v>5</v>
      </c>
      <c r="B32" s="295" t="s">
        <v>253</v>
      </c>
      <c r="C32" s="305"/>
      <c r="D32" s="305"/>
      <c r="E32" s="305"/>
      <c r="F32" s="305"/>
      <c r="G32" s="305"/>
      <c r="H32" s="305"/>
      <c r="I32" s="144"/>
    </row>
    <row r="33" spans="1:10" x14ac:dyDescent="0.2">
      <c r="A33" s="7"/>
      <c r="B33" s="3"/>
      <c r="C33" s="3"/>
      <c r="D33" s="3"/>
      <c r="E33" s="3"/>
      <c r="F33" s="3"/>
      <c r="G33" s="3"/>
      <c r="H33" s="3"/>
      <c r="I33" s="53"/>
    </row>
    <row r="34" spans="1:10" x14ac:dyDescent="0.2">
      <c r="A34" s="45" t="s">
        <v>73</v>
      </c>
      <c r="B34" s="3"/>
      <c r="C34" s="3"/>
      <c r="D34" s="3"/>
      <c r="E34" s="3"/>
      <c r="F34" s="3"/>
      <c r="G34" s="3"/>
      <c r="H34" s="3"/>
      <c r="I34" s="53"/>
    </row>
    <row r="35" spans="1:10" x14ac:dyDescent="0.2">
      <c r="A35" s="45" t="s">
        <v>74</v>
      </c>
      <c r="B35" s="3"/>
      <c r="C35" s="3"/>
      <c r="D35" s="3"/>
      <c r="E35" s="3"/>
      <c r="F35" s="3"/>
      <c r="G35" s="3"/>
      <c r="H35" s="3"/>
      <c r="I35" s="53"/>
    </row>
    <row r="37" spans="1:10" x14ac:dyDescent="0.2">
      <c r="A37" s="298" t="s">
        <v>23</v>
      </c>
      <c r="B37" s="298"/>
      <c r="C37" s="298"/>
      <c r="D37" s="298"/>
      <c r="E37" s="298"/>
      <c r="F37" s="298"/>
      <c r="G37" s="298"/>
      <c r="H37" s="298"/>
      <c r="I37" s="298"/>
    </row>
    <row r="38" spans="1:10" x14ac:dyDescent="0.2">
      <c r="A38" s="11">
        <v>1</v>
      </c>
      <c r="B38" s="299" t="s">
        <v>15</v>
      </c>
      <c r="C38" s="299"/>
      <c r="D38" s="299"/>
      <c r="E38" s="299"/>
      <c r="F38" s="299"/>
      <c r="G38" s="299"/>
      <c r="H38" s="11" t="s">
        <v>2</v>
      </c>
      <c r="I38" s="11" t="s">
        <v>1</v>
      </c>
    </row>
    <row r="39" spans="1:10" x14ac:dyDescent="0.2">
      <c r="A39" s="11" t="s">
        <v>7</v>
      </c>
      <c r="B39" s="295" t="s">
        <v>157</v>
      </c>
      <c r="C39" s="295"/>
      <c r="D39" s="295"/>
      <c r="E39" s="295"/>
      <c r="F39" s="295"/>
      <c r="G39" s="295"/>
      <c r="H39" s="25"/>
      <c r="I39" s="180">
        <f>I30</f>
        <v>0</v>
      </c>
    </row>
    <row r="40" spans="1:10" x14ac:dyDescent="0.2">
      <c r="A40" s="11" t="s">
        <v>8</v>
      </c>
      <c r="B40" s="295" t="s">
        <v>387</v>
      </c>
      <c r="C40" s="295"/>
      <c r="D40" s="295"/>
      <c r="E40" s="295"/>
      <c r="F40" s="295"/>
      <c r="G40" s="295"/>
      <c r="H40" s="2"/>
      <c r="I40" s="180">
        <f>I39*0.3</f>
        <v>0</v>
      </c>
      <c r="J40" s="37" t="s">
        <v>415</v>
      </c>
    </row>
    <row r="41" spans="1:10" x14ac:dyDescent="0.2">
      <c r="A41" s="11" t="s">
        <v>9</v>
      </c>
      <c r="B41" s="295" t="s">
        <v>391</v>
      </c>
      <c r="C41" s="295"/>
      <c r="D41" s="295"/>
      <c r="E41" s="295"/>
      <c r="F41" s="295"/>
      <c r="G41" s="295"/>
      <c r="H41" s="2"/>
      <c r="I41" s="180">
        <f>H41*I39</f>
        <v>0</v>
      </c>
    </row>
    <row r="42" spans="1:10" x14ac:dyDescent="0.2">
      <c r="A42" s="11" t="s">
        <v>10</v>
      </c>
      <c r="B42" s="295" t="s">
        <v>392</v>
      </c>
      <c r="C42" s="295"/>
      <c r="D42" s="295"/>
      <c r="E42" s="295"/>
      <c r="F42" s="295"/>
      <c r="G42" s="295"/>
      <c r="H42" s="2"/>
      <c r="I42" s="180">
        <f>(I39+I40)*H42</f>
        <v>0</v>
      </c>
      <c r="J42" s="37" t="s">
        <v>403</v>
      </c>
    </row>
    <row r="43" spans="1:10" ht="30" customHeight="1" x14ac:dyDescent="0.2">
      <c r="A43" s="11" t="s">
        <v>11</v>
      </c>
      <c r="B43" s="324" t="s">
        <v>393</v>
      </c>
      <c r="C43" s="324"/>
      <c r="D43" s="324"/>
      <c r="E43" s="324"/>
      <c r="F43" s="324"/>
      <c r="G43" s="324"/>
      <c r="H43" s="8"/>
      <c r="I43" s="180">
        <v>0</v>
      </c>
      <c r="J43" s="37" t="s">
        <v>403</v>
      </c>
    </row>
    <row r="44" spans="1:10" x14ac:dyDescent="0.2">
      <c r="A44" s="11" t="s">
        <v>12</v>
      </c>
      <c r="B44" s="295" t="s">
        <v>3</v>
      </c>
      <c r="C44" s="295"/>
      <c r="D44" s="295"/>
      <c r="E44" s="295"/>
      <c r="F44" s="295"/>
      <c r="G44" s="295"/>
      <c r="H44" s="2"/>
      <c r="I44" s="180">
        <v>0</v>
      </c>
    </row>
    <row r="45" spans="1:10" x14ac:dyDescent="0.2">
      <c r="A45" s="297" t="s">
        <v>50</v>
      </c>
      <c r="B45" s="296"/>
      <c r="C45" s="296"/>
      <c r="D45" s="296"/>
      <c r="E45" s="296"/>
      <c r="F45" s="296"/>
      <c r="G45" s="296"/>
      <c r="H45" s="296"/>
      <c r="I45" s="181">
        <f>SUM(I39:I44)</f>
        <v>0</v>
      </c>
    </row>
    <row r="46" spans="1:10" s="13" customFormat="1" x14ac:dyDescent="0.2"/>
    <row r="47" spans="1:10" s="13" customFormat="1" x14ac:dyDescent="0.2">
      <c r="A47" s="45" t="s">
        <v>76</v>
      </c>
    </row>
    <row r="48" spans="1:10" s="13" customFormat="1" x14ac:dyDescent="0.2">
      <c r="A48" s="45" t="s">
        <v>75</v>
      </c>
    </row>
    <row r="49" spans="1:11" x14ac:dyDescent="0.2">
      <c r="A49" s="4"/>
      <c r="B49" s="4"/>
      <c r="C49" s="4"/>
      <c r="D49" s="4"/>
      <c r="E49" s="4"/>
      <c r="F49" s="4"/>
      <c r="G49" s="4"/>
      <c r="H49" s="4"/>
      <c r="I49" s="5"/>
    </row>
    <row r="50" spans="1:11" x14ac:dyDescent="0.2">
      <c r="A50" s="298" t="s">
        <v>38</v>
      </c>
      <c r="B50" s="298"/>
      <c r="C50" s="298"/>
      <c r="D50" s="298"/>
      <c r="E50" s="298"/>
      <c r="F50" s="298"/>
      <c r="G50" s="298"/>
      <c r="H50" s="298"/>
      <c r="I50" s="298"/>
    </row>
    <row r="51" spans="1:11" x14ac:dyDescent="0.2">
      <c r="A51" s="59" t="s">
        <v>45</v>
      </c>
      <c r="B51" s="331" t="s">
        <v>254</v>
      </c>
      <c r="C51" s="332"/>
      <c r="D51" s="332"/>
      <c r="E51" s="332"/>
      <c r="F51" s="332"/>
      <c r="G51" s="333"/>
      <c r="H51" s="11" t="s">
        <v>2</v>
      </c>
      <c r="I51" s="11" t="s">
        <v>1</v>
      </c>
    </row>
    <row r="52" spans="1:11" x14ac:dyDescent="0.2">
      <c r="A52" s="11" t="s">
        <v>7</v>
      </c>
      <c r="B52" s="295" t="s">
        <v>319</v>
      </c>
      <c r="C52" s="295"/>
      <c r="D52" s="295"/>
      <c r="E52" s="295"/>
      <c r="F52" s="295"/>
      <c r="G52" s="295"/>
      <c r="H52" s="1">
        <f>1/12</f>
        <v>8.3333333333333329E-2</v>
      </c>
      <c r="I52" s="29">
        <f>$I$45*H52</f>
        <v>0</v>
      </c>
      <c r="K52" s="100"/>
    </row>
    <row r="53" spans="1:11" x14ac:dyDescent="0.2">
      <c r="A53" s="11" t="s">
        <v>8</v>
      </c>
      <c r="B53" s="295" t="s">
        <v>318</v>
      </c>
      <c r="C53" s="295"/>
      <c r="D53" s="295"/>
      <c r="E53" s="295"/>
      <c r="F53" s="295"/>
      <c r="G53" s="295"/>
      <c r="H53" s="28">
        <v>0.121</v>
      </c>
      <c r="I53" s="29">
        <f>$I$45*H53</f>
        <v>0</v>
      </c>
    </row>
    <row r="54" spans="1:11" x14ac:dyDescent="0.2">
      <c r="A54" s="296" t="s">
        <v>296</v>
      </c>
      <c r="B54" s="296"/>
      <c r="C54" s="296"/>
      <c r="D54" s="296"/>
      <c r="E54" s="296"/>
      <c r="F54" s="296"/>
      <c r="G54" s="296"/>
      <c r="H54" s="54">
        <f>TRUNC(SUM(H52:H53),4)</f>
        <v>0.20430000000000001</v>
      </c>
      <c r="I54" s="55">
        <f>SUM(I52:I53)</f>
        <v>0</v>
      </c>
    </row>
    <row r="55" spans="1:11" ht="21.95" customHeight="1" x14ac:dyDescent="0.2">
      <c r="A55" s="59" t="s">
        <v>9</v>
      </c>
      <c r="B55" s="324" t="s">
        <v>320</v>
      </c>
      <c r="C55" s="324"/>
      <c r="D55" s="324"/>
      <c r="E55" s="324"/>
      <c r="F55" s="324"/>
      <c r="G55" s="324"/>
      <c r="H55" s="176">
        <v>7.8200000000000006E-2</v>
      </c>
      <c r="I55" s="177">
        <f>$I$45*H55</f>
        <v>0</v>
      </c>
    </row>
    <row r="56" spans="1:11" x14ac:dyDescent="0.2">
      <c r="A56" s="296" t="s">
        <v>39</v>
      </c>
      <c r="B56" s="296"/>
      <c r="C56" s="296"/>
      <c r="D56" s="296"/>
      <c r="E56" s="296"/>
      <c r="F56" s="296"/>
      <c r="G56" s="296"/>
      <c r="H56" s="54">
        <f>TRUNC(SUM(H54:H55),4)</f>
        <v>0.28249999999999997</v>
      </c>
      <c r="I56" s="55">
        <f>SUM(I54:I55)</f>
        <v>0</v>
      </c>
    </row>
    <row r="57" spans="1:11" x14ac:dyDescent="0.2">
      <c r="A57" s="4"/>
      <c r="B57" s="4"/>
      <c r="C57" s="4"/>
      <c r="D57" s="4"/>
      <c r="E57" s="4"/>
      <c r="F57" s="4"/>
      <c r="G57" s="4"/>
      <c r="H57" s="56"/>
      <c r="I57" s="5"/>
    </row>
    <row r="58" spans="1:11" x14ac:dyDescent="0.2">
      <c r="A58" s="45" t="s">
        <v>77</v>
      </c>
      <c r="B58" s="4"/>
      <c r="C58" s="4"/>
      <c r="D58" s="4"/>
      <c r="E58" s="4"/>
      <c r="F58" s="4"/>
      <c r="G58" s="4"/>
      <c r="H58" s="56"/>
      <c r="I58" s="5"/>
    </row>
    <row r="59" spans="1:11" x14ac:dyDescent="0.2">
      <c r="A59" s="45" t="s">
        <v>236</v>
      </c>
      <c r="B59" s="4"/>
      <c r="C59" s="4"/>
      <c r="D59" s="4"/>
      <c r="E59" s="4"/>
      <c r="F59" s="4"/>
      <c r="G59" s="4"/>
      <c r="H59" s="56"/>
      <c r="I59" s="5"/>
    </row>
    <row r="60" spans="1:11" x14ac:dyDescent="0.2">
      <c r="A60" s="45" t="s">
        <v>78</v>
      </c>
      <c r="B60" s="4"/>
      <c r="C60" s="4"/>
      <c r="D60" s="4"/>
      <c r="E60" s="4"/>
      <c r="F60" s="4"/>
      <c r="G60" s="4"/>
      <c r="H60" s="56"/>
      <c r="I60" s="5"/>
    </row>
    <row r="61" spans="1:11" x14ac:dyDescent="0.2">
      <c r="A61" s="45" t="s">
        <v>79</v>
      </c>
      <c r="B61" s="13"/>
      <c r="C61" s="13"/>
      <c r="D61" s="13"/>
      <c r="E61" s="13"/>
      <c r="F61" s="13"/>
      <c r="G61" s="13"/>
      <c r="H61" s="13"/>
      <c r="I61" s="13"/>
    </row>
    <row r="62" spans="1:11" x14ac:dyDescent="0.2">
      <c r="A62" s="45" t="s">
        <v>369</v>
      </c>
      <c r="B62" s="13"/>
      <c r="C62" s="13"/>
      <c r="D62" s="13"/>
      <c r="E62" s="13"/>
      <c r="F62" s="13"/>
      <c r="G62" s="13"/>
      <c r="H62" s="13"/>
      <c r="I62" s="13"/>
    </row>
    <row r="63" spans="1:11" x14ac:dyDescent="0.2">
      <c r="A63" s="45"/>
      <c r="B63" s="13"/>
      <c r="C63" s="13"/>
      <c r="D63" s="13"/>
      <c r="E63" s="13"/>
      <c r="F63" s="13"/>
      <c r="G63" s="13"/>
      <c r="H63" s="13"/>
      <c r="I63" s="13"/>
    </row>
    <row r="64" spans="1:11" x14ac:dyDescent="0.2">
      <c r="A64" s="57"/>
      <c r="B64" s="57"/>
      <c r="C64" s="57"/>
      <c r="D64" s="57"/>
      <c r="E64" s="57"/>
      <c r="F64" s="57"/>
      <c r="G64" s="57"/>
      <c r="H64" s="57"/>
      <c r="I64" s="57"/>
    </row>
    <row r="65" spans="1:12" x14ac:dyDescent="0.2">
      <c r="A65" s="61" t="s">
        <v>46</v>
      </c>
      <c r="B65" s="281" t="s">
        <v>42</v>
      </c>
      <c r="C65" s="282"/>
      <c r="D65" s="282"/>
      <c r="E65" s="282"/>
      <c r="F65" s="282"/>
      <c r="G65" s="283"/>
      <c r="H65" s="39" t="s">
        <v>2</v>
      </c>
      <c r="I65" s="39" t="s">
        <v>1</v>
      </c>
      <c r="K65" s="37"/>
      <c r="L65" s="36"/>
    </row>
    <row r="66" spans="1:12" x14ac:dyDescent="0.2">
      <c r="A66" s="11" t="s">
        <v>7</v>
      </c>
      <c r="B66" s="295" t="s">
        <v>297</v>
      </c>
      <c r="C66" s="295"/>
      <c r="D66" s="295"/>
      <c r="E66" s="295"/>
      <c r="F66" s="295"/>
      <c r="G66" s="295"/>
      <c r="H66" s="1">
        <v>0.2</v>
      </c>
      <c r="I66" s="29">
        <f t="shared" ref="I66:I73" si="0">H66*($I$45)</f>
        <v>0</v>
      </c>
      <c r="K66" s="38"/>
      <c r="L66" s="36"/>
    </row>
    <row r="67" spans="1:12" x14ac:dyDescent="0.2">
      <c r="A67" s="11" t="s">
        <v>8</v>
      </c>
      <c r="B67" s="295" t="s">
        <v>298</v>
      </c>
      <c r="C67" s="295"/>
      <c r="D67" s="295"/>
      <c r="E67" s="295"/>
      <c r="F67" s="295"/>
      <c r="G67" s="295"/>
      <c r="H67" s="1">
        <v>2.5000000000000001E-2</v>
      </c>
      <c r="I67" s="29">
        <f t="shared" si="0"/>
        <v>0</v>
      </c>
      <c r="K67" s="37"/>
    </row>
    <row r="68" spans="1:12" x14ac:dyDescent="0.2">
      <c r="A68" s="11" t="s">
        <v>9</v>
      </c>
      <c r="B68" s="295" t="s">
        <v>299</v>
      </c>
      <c r="C68" s="295"/>
      <c r="D68" s="295"/>
      <c r="E68" s="295"/>
      <c r="F68" s="295"/>
      <c r="G68" s="295"/>
      <c r="H68" s="1">
        <v>0.03</v>
      </c>
      <c r="I68" s="29">
        <f t="shared" si="0"/>
        <v>0</v>
      </c>
      <c r="J68" s="37" t="s">
        <v>395</v>
      </c>
      <c r="K68" s="37"/>
    </row>
    <row r="69" spans="1:12" x14ac:dyDescent="0.2">
      <c r="A69" s="11" t="s">
        <v>10</v>
      </c>
      <c r="B69" s="295" t="s">
        <v>300</v>
      </c>
      <c r="C69" s="295"/>
      <c r="D69" s="295"/>
      <c r="E69" s="295"/>
      <c r="F69" s="295"/>
      <c r="G69" s="295"/>
      <c r="H69" s="1">
        <v>1.4999999999999999E-2</v>
      </c>
      <c r="I69" s="29">
        <f t="shared" si="0"/>
        <v>0</v>
      </c>
    </row>
    <row r="70" spans="1:12" x14ac:dyDescent="0.2">
      <c r="A70" s="11" t="s">
        <v>11</v>
      </c>
      <c r="B70" s="295" t="s">
        <v>301</v>
      </c>
      <c r="C70" s="295"/>
      <c r="D70" s="295"/>
      <c r="E70" s="295"/>
      <c r="F70" s="295"/>
      <c r="G70" s="295"/>
      <c r="H70" s="1">
        <v>0.01</v>
      </c>
      <c r="I70" s="29">
        <f t="shared" si="0"/>
        <v>0</v>
      </c>
    </row>
    <row r="71" spans="1:12" x14ac:dyDescent="0.2">
      <c r="A71" s="11" t="s">
        <v>12</v>
      </c>
      <c r="B71" s="295" t="s">
        <v>302</v>
      </c>
      <c r="C71" s="295"/>
      <c r="D71" s="295"/>
      <c r="E71" s="295"/>
      <c r="F71" s="295"/>
      <c r="G71" s="295"/>
      <c r="H71" s="1">
        <v>6.0000000000000001E-3</v>
      </c>
      <c r="I71" s="29">
        <f t="shared" si="0"/>
        <v>0</v>
      </c>
    </row>
    <row r="72" spans="1:12" x14ac:dyDescent="0.2">
      <c r="A72" s="11" t="s">
        <v>13</v>
      </c>
      <c r="B72" s="295" t="s">
        <v>303</v>
      </c>
      <c r="C72" s="295"/>
      <c r="D72" s="295"/>
      <c r="E72" s="295"/>
      <c r="F72" s="295"/>
      <c r="G72" s="295"/>
      <c r="H72" s="1">
        <v>2E-3</v>
      </c>
      <c r="I72" s="29">
        <f t="shared" si="0"/>
        <v>0</v>
      </c>
    </row>
    <row r="73" spans="1:12" x14ac:dyDescent="0.2">
      <c r="A73" s="11" t="s">
        <v>14</v>
      </c>
      <c r="B73" s="295" t="s">
        <v>304</v>
      </c>
      <c r="C73" s="295"/>
      <c r="D73" s="295"/>
      <c r="E73" s="295"/>
      <c r="F73" s="295"/>
      <c r="G73" s="295"/>
      <c r="H73" s="1">
        <v>0.08</v>
      </c>
      <c r="I73" s="29">
        <f t="shared" si="0"/>
        <v>0</v>
      </c>
    </row>
    <row r="74" spans="1:12" x14ac:dyDescent="0.2">
      <c r="A74" s="296" t="s">
        <v>41</v>
      </c>
      <c r="B74" s="296"/>
      <c r="C74" s="296"/>
      <c r="D74" s="296"/>
      <c r="E74" s="296"/>
      <c r="F74" s="296"/>
      <c r="G74" s="296"/>
      <c r="H74" s="54">
        <f>SUM(H66:H73)</f>
        <v>0.36800000000000005</v>
      </c>
      <c r="I74" s="55">
        <f>SUM(I66:I73)</f>
        <v>0</v>
      </c>
      <c r="K74" s="24"/>
    </row>
    <row r="75" spans="1:12" x14ac:dyDescent="0.2">
      <c r="A75" s="4"/>
      <c r="B75" s="4"/>
      <c r="C75" s="4"/>
      <c r="D75" s="4"/>
      <c r="E75" s="4"/>
      <c r="F75" s="4"/>
      <c r="G75" s="4"/>
      <c r="H75" s="56"/>
      <c r="I75" s="5"/>
      <c r="K75" s="24"/>
    </row>
    <row r="76" spans="1:12" x14ac:dyDescent="0.2">
      <c r="A76" s="45" t="s">
        <v>144</v>
      </c>
      <c r="B76" s="4"/>
      <c r="C76" s="4"/>
      <c r="D76" s="4"/>
      <c r="E76" s="4"/>
      <c r="F76" s="4"/>
      <c r="G76" s="4"/>
      <c r="H76" s="56"/>
      <c r="I76" s="5"/>
      <c r="K76" s="24"/>
    </row>
    <row r="77" spans="1:12" x14ac:dyDescent="0.2">
      <c r="A77" s="45" t="s">
        <v>80</v>
      </c>
      <c r="B77" s="4"/>
      <c r="C77" s="4"/>
      <c r="D77" s="4"/>
      <c r="E77" s="4"/>
      <c r="F77" s="4"/>
      <c r="G77" s="4"/>
      <c r="H77" s="56"/>
      <c r="I77" s="5"/>
      <c r="K77" s="24"/>
    </row>
    <row r="78" spans="1:12" x14ac:dyDescent="0.2">
      <c r="A78" s="45" t="s">
        <v>81</v>
      </c>
      <c r="B78" s="4"/>
      <c r="C78" s="4"/>
      <c r="D78" s="4"/>
      <c r="E78" s="4"/>
      <c r="F78" s="4"/>
      <c r="G78" s="4"/>
      <c r="H78" s="56"/>
      <c r="I78" s="5"/>
      <c r="K78" s="24"/>
    </row>
    <row r="79" spans="1:12" x14ac:dyDescent="0.2">
      <c r="A79" s="45" t="s">
        <v>82</v>
      </c>
      <c r="B79" s="4"/>
      <c r="C79" s="4"/>
      <c r="D79" s="4"/>
      <c r="E79" s="4"/>
      <c r="F79" s="4"/>
      <c r="G79" s="4"/>
      <c r="H79" s="56"/>
      <c r="I79" s="5"/>
      <c r="K79" s="24"/>
    </row>
    <row r="80" spans="1:12" x14ac:dyDescent="0.2">
      <c r="A80" s="45" t="s">
        <v>237</v>
      </c>
      <c r="B80" s="4"/>
      <c r="C80" s="4"/>
      <c r="D80" s="4"/>
      <c r="E80" s="4"/>
      <c r="F80" s="4"/>
      <c r="G80" s="4"/>
      <c r="H80" s="56"/>
      <c r="I80" s="5"/>
      <c r="K80" s="24"/>
    </row>
    <row r="81" spans="1:10" x14ac:dyDescent="0.2">
      <c r="A81" s="13"/>
      <c r="B81" s="13"/>
      <c r="C81" s="13"/>
      <c r="D81" s="13"/>
      <c r="E81" s="13"/>
      <c r="F81" s="13"/>
      <c r="G81" s="13"/>
      <c r="H81" s="13"/>
      <c r="I81" s="13"/>
    </row>
    <row r="82" spans="1:10" x14ac:dyDescent="0.2">
      <c r="A82" s="61" t="s">
        <v>47</v>
      </c>
      <c r="B82" s="301" t="s">
        <v>43</v>
      </c>
      <c r="C82" s="302"/>
      <c r="D82" s="302"/>
      <c r="E82" s="302"/>
      <c r="F82" s="302"/>
      <c r="G82" s="303"/>
      <c r="H82" s="54"/>
      <c r="I82" s="39" t="s">
        <v>1</v>
      </c>
    </row>
    <row r="83" spans="1:10" x14ac:dyDescent="0.2">
      <c r="A83" s="11" t="s">
        <v>7</v>
      </c>
      <c r="B83" s="300" t="s">
        <v>307</v>
      </c>
      <c r="C83" s="300"/>
      <c r="D83" s="300"/>
      <c r="E83" s="300"/>
      <c r="F83" s="300"/>
      <c r="G83" s="300"/>
      <c r="H83" s="27" t="s">
        <v>0</v>
      </c>
      <c r="I83" s="31">
        <f>'Mód2.3'!E12</f>
        <v>0</v>
      </c>
    </row>
    <row r="84" spans="1:10" x14ac:dyDescent="0.2">
      <c r="A84" s="11" t="s">
        <v>8</v>
      </c>
      <c r="B84" s="300" t="s">
        <v>305</v>
      </c>
      <c r="C84" s="300"/>
      <c r="D84" s="300"/>
      <c r="E84" s="300"/>
      <c r="F84" s="300"/>
      <c r="G84" s="300"/>
      <c r="H84" s="27" t="s">
        <v>0</v>
      </c>
      <c r="I84" s="31">
        <f>'Mód2.3'!E25</f>
        <v>0</v>
      </c>
    </row>
    <row r="85" spans="1:10" x14ac:dyDescent="0.2">
      <c r="A85" s="11" t="s">
        <v>9</v>
      </c>
      <c r="B85" s="300" t="s">
        <v>306</v>
      </c>
      <c r="C85" s="300"/>
      <c r="D85" s="300"/>
      <c r="E85" s="300"/>
      <c r="F85" s="300"/>
      <c r="G85" s="300"/>
      <c r="H85" s="27" t="s">
        <v>0</v>
      </c>
      <c r="I85" s="31">
        <f>'Mód2.3'!E33</f>
        <v>0</v>
      </c>
    </row>
    <row r="86" spans="1:10" ht="25.5" customHeight="1" x14ac:dyDescent="0.2">
      <c r="A86" s="59" t="s">
        <v>10</v>
      </c>
      <c r="B86" s="325" t="s">
        <v>308</v>
      </c>
      <c r="C86" s="325"/>
      <c r="D86" s="325"/>
      <c r="E86" s="325"/>
      <c r="F86" s="325"/>
      <c r="G86" s="325"/>
      <c r="H86" s="41" t="s">
        <v>0</v>
      </c>
      <c r="I86" s="182">
        <f>'Mód2.3'!E42</f>
        <v>0</v>
      </c>
    </row>
    <row r="87" spans="1:10" x14ac:dyDescent="0.2">
      <c r="A87" s="11" t="s">
        <v>11</v>
      </c>
      <c r="B87" s="300" t="s">
        <v>309</v>
      </c>
      <c r="C87" s="300"/>
      <c r="D87" s="300"/>
      <c r="E87" s="300"/>
      <c r="F87" s="300"/>
      <c r="G87" s="300"/>
      <c r="H87" s="27" t="s">
        <v>0</v>
      </c>
      <c r="I87" s="31">
        <f>'Mód2.3'!E52</f>
        <v>0</v>
      </c>
    </row>
    <row r="88" spans="1:10" x14ac:dyDescent="0.2">
      <c r="A88" s="11" t="s">
        <v>12</v>
      </c>
      <c r="B88" s="300" t="s">
        <v>310</v>
      </c>
      <c r="C88" s="300"/>
      <c r="D88" s="300"/>
      <c r="E88" s="300"/>
      <c r="F88" s="300"/>
      <c r="G88" s="300"/>
      <c r="H88" s="27" t="s">
        <v>0</v>
      </c>
      <c r="I88" s="31">
        <f>'Mód2.3'!E60</f>
        <v>0</v>
      </c>
    </row>
    <row r="89" spans="1:10" x14ac:dyDescent="0.2">
      <c r="A89" s="11" t="s">
        <v>13</v>
      </c>
      <c r="B89" s="292" t="s">
        <v>398</v>
      </c>
      <c r="C89" s="293"/>
      <c r="D89" s="293"/>
      <c r="E89" s="293"/>
      <c r="F89" s="293"/>
      <c r="G89" s="294"/>
      <c r="H89" s="27"/>
      <c r="I89" s="31">
        <f>(I39+I40)/220*1.5*15</f>
        <v>0</v>
      </c>
      <c r="J89" s="37" t="s">
        <v>399</v>
      </c>
    </row>
    <row r="90" spans="1:10" x14ac:dyDescent="0.2">
      <c r="A90" s="296" t="s">
        <v>44</v>
      </c>
      <c r="B90" s="296"/>
      <c r="C90" s="296"/>
      <c r="D90" s="296"/>
      <c r="E90" s="296"/>
      <c r="F90" s="296"/>
      <c r="G90" s="296"/>
      <c r="H90" s="296"/>
      <c r="I90" s="55">
        <f>SUM(I83:I89)</f>
        <v>0</v>
      </c>
    </row>
    <row r="91" spans="1:10" x14ac:dyDescent="0.2">
      <c r="A91" s="4"/>
      <c r="B91" s="4"/>
      <c r="C91" s="4"/>
      <c r="D91" s="4"/>
      <c r="E91" s="4"/>
      <c r="F91" s="4"/>
      <c r="G91" s="4"/>
      <c r="H91" s="4"/>
      <c r="I91" s="5"/>
    </row>
    <row r="92" spans="1:10" x14ac:dyDescent="0.2">
      <c r="A92" s="45" t="s">
        <v>83</v>
      </c>
      <c r="B92" s="4"/>
      <c r="C92" s="4"/>
      <c r="D92" s="4"/>
      <c r="E92" s="4"/>
      <c r="F92" s="4"/>
      <c r="G92" s="4"/>
      <c r="H92" s="4"/>
      <c r="I92" s="5"/>
    </row>
    <row r="93" spans="1:10" x14ac:dyDescent="0.2">
      <c r="A93" s="45" t="s">
        <v>84</v>
      </c>
      <c r="B93" s="4"/>
      <c r="C93" s="4"/>
      <c r="D93" s="4"/>
      <c r="E93" s="4"/>
      <c r="F93" s="4"/>
      <c r="G93" s="4"/>
      <c r="H93" s="4"/>
      <c r="I93" s="5"/>
    </row>
    <row r="94" spans="1:10" x14ac:dyDescent="0.2">
      <c r="A94" s="45" t="s">
        <v>85</v>
      </c>
      <c r="B94" s="4"/>
      <c r="C94" s="4"/>
      <c r="D94" s="4"/>
      <c r="E94" s="4"/>
      <c r="F94" s="4"/>
      <c r="G94" s="4"/>
      <c r="H94" s="4"/>
      <c r="I94" s="5"/>
    </row>
    <row r="95" spans="1:10" x14ac:dyDescent="0.2">
      <c r="A95" s="45" t="s">
        <v>255</v>
      </c>
      <c r="B95" s="4"/>
      <c r="C95" s="4"/>
      <c r="D95" s="4"/>
      <c r="E95" s="4"/>
      <c r="F95" s="4"/>
      <c r="G95" s="4"/>
      <c r="H95" s="4"/>
      <c r="I95" s="5"/>
    </row>
    <row r="96" spans="1:10" x14ac:dyDescent="0.2">
      <c r="A96" s="13"/>
      <c r="B96" s="13"/>
      <c r="C96" s="13"/>
      <c r="D96" s="13"/>
      <c r="E96" s="13"/>
      <c r="F96" s="13"/>
      <c r="G96" s="13"/>
      <c r="H96" s="13"/>
      <c r="I96" s="13"/>
    </row>
    <row r="97" spans="1:11" x14ac:dyDescent="0.2">
      <c r="A97" s="61">
        <v>2</v>
      </c>
      <c r="B97" s="60" t="s">
        <v>256</v>
      </c>
      <c r="C97" s="60"/>
      <c r="D97" s="60"/>
      <c r="E97" s="60"/>
      <c r="F97" s="60"/>
      <c r="G97" s="60"/>
      <c r="H97" s="60"/>
      <c r="I97" s="60"/>
    </row>
    <row r="98" spans="1:11" x14ac:dyDescent="0.2">
      <c r="A98" s="299" t="s">
        <v>48</v>
      </c>
      <c r="B98" s="299"/>
      <c r="C98" s="299"/>
      <c r="D98" s="299"/>
      <c r="E98" s="299"/>
      <c r="F98" s="299"/>
      <c r="G98" s="299"/>
      <c r="H98" s="299"/>
      <c r="I98" s="11" t="s">
        <v>1</v>
      </c>
    </row>
    <row r="99" spans="1:11" x14ac:dyDescent="0.2">
      <c r="A99" s="11" t="s">
        <v>45</v>
      </c>
      <c r="B99" s="285" t="s">
        <v>257</v>
      </c>
      <c r="C99" s="285"/>
      <c r="D99" s="285"/>
      <c r="E99" s="285"/>
      <c r="F99" s="285"/>
      <c r="G99" s="285"/>
      <c r="H99" s="285"/>
      <c r="I99" s="29">
        <f>I56</f>
        <v>0</v>
      </c>
    </row>
    <row r="100" spans="1:11" x14ac:dyDescent="0.2">
      <c r="A100" s="11" t="s">
        <v>46</v>
      </c>
      <c r="B100" s="285" t="s">
        <v>261</v>
      </c>
      <c r="C100" s="285"/>
      <c r="D100" s="285"/>
      <c r="E100" s="285"/>
      <c r="F100" s="285"/>
      <c r="G100" s="285"/>
      <c r="H100" s="285"/>
      <c r="I100" s="29">
        <f>I74</f>
        <v>0</v>
      </c>
    </row>
    <row r="101" spans="1:11" x14ac:dyDescent="0.2">
      <c r="A101" s="11" t="s">
        <v>47</v>
      </c>
      <c r="B101" s="285" t="s">
        <v>49</v>
      </c>
      <c r="C101" s="285"/>
      <c r="D101" s="285"/>
      <c r="E101" s="285"/>
      <c r="F101" s="285"/>
      <c r="G101" s="285"/>
      <c r="H101" s="285"/>
      <c r="I101" s="29">
        <f>I90</f>
        <v>0</v>
      </c>
    </row>
    <row r="102" spans="1:11" x14ac:dyDescent="0.2">
      <c r="A102" s="297" t="s">
        <v>51</v>
      </c>
      <c r="B102" s="297"/>
      <c r="C102" s="297"/>
      <c r="D102" s="297"/>
      <c r="E102" s="297"/>
      <c r="F102" s="297"/>
      <c r="G102" s="297"/>
      <c r="H102" s="297"/>
      <c r="I102" s="142">
        <f>SUM(I99:I101)</f>
        <v>0</v>
      </c>
      <c r="K102" s="10"/>
    </row>
    <row r="103" spans="1:11" x14ac:dyDescent="0.2">
      <c r="A103" s="306"/>
      <c r="B103" s="307"/>
      <c r="C103" s="307"/>
      <c r="D103" s="307"/>
      <c r="E103" s="307"/>
      <c r="F103" s="307"/>
      <c r="G103" s="307"/>
      <c r="H103" s="307"/>
      <c r="I103" s="307"/>
    </row>
    <row r="104" spans="1:11" x14ac:dyDescent="0.2">
      <c r="A104" s="298" t="s">
        <v>52</v>
      </c>
      <c r="B104" s="298"/>
      <c r="C104" s="298"/>
      <c r="D104" s="298"/>
      <c r="E104" s="298"/>
      <c r="F104" s="298"/>
      <c r="G104" s="298"/>
      <c r="H104" s="298"/>
      <c r="I104" s="298"/>
    </row>
    <row r="105" spans="1:11" x14ac:dyDescent="0.2">
      <c r="A105" s="11">
        <v>3</v>
      </c>
      <c r="B105" s="299" t="s">
        <v>53</v>
      </c>
      <c r="C105" s="299"/>
      <c r="D105" s="299"/>
      <c r="E105" s="299"/>
      <c r="F105" s="299"/>
      <c r="G105" s="299"/>
      <c r="H105" s="11" t="s">
        <v>2</v>
      </c>
      <c r="I105" s="11" t="s">
        <v>1</v>
      </c>
    </row>
    <row r="106" spans="1:11" x14ac:dyDescent="0.2">
      <c r="A106" s="11" t="s">
        <v>7</v>
      </c>
      <c r="B106" s="295" t="s">
        <v>313</v>
      </c>
      <c r="C106" s="295"/>
      <c r="D106" s="295"/>
      <c r="E106" s="295"/>
      <c r="F106" s="295"/>
      <c r="G106" s="295"/>
      <c r="H106" s="1">
        <v>4.1999999999999997E-3</v>
      </c>
      <c r="I106" s="29">
        <f>H106*I45</f>
        <v>0</v>
      </c>
    </row>
    <row r="107" spans="1:11" x14ac:dyDescent="0.2">
      <c r="A107" s="59" t="s">
        <v>8</v>
      </c>
      <c r="B107" s="324" t="s">
        <v>311</v>
      </c>
      <c r="C107" s="324"/>
      <c r="D107" s="324"/>
      <c r="E107" s="324"/>
      <c r="F107" s="324"/>
      <c r="G107" s="324"/>
      <c r="H107" s="176">
        <f>H73</f>
        <v>0.08</v>
      </c>
      <c r="I107" s="177">
        <f>I106*H107</f>
        <v>0</v>
      </c>
    </row>
    <row r="108" spans="1:11" ht="24.75" customHeight="1" x14ac:dyDescent="0.2">
      <c r="A108" s="59" t="s">
        <v>9</v>
      </c>
      <c r="B108" s="324" t="s">
        <v>314</v>
      </c>
      <c r="C108" s="324"/>
      <c r="D108" s="324"/>
      <c r="E108" s="324"/>
      <c r="F108" s="324"/>
      <c r="G108" s="324"/>
      <c r="H108" s="176">
        <v>2E-3</v>
      </c>
      <c r="I108" s="177">
        <f>H108*I45</f>
        <v>0</v>
      </c>
    </row>
    <row r="109" spans="1:11" x14ac:dyDescent="0.2">
      <c r="A109" s="11" t="s">
        <v>10</v>
      </c>
      <c r="B109" s="295" t="s">
        <v>312</v>
      </c>
      <c r="C109" s="295"/>
      <c r="D109" s="295"/>
      <c r="E109" s="295"/>
      <c r="F109" s="295"/>
      <c r="G109" s="295"/>
      <c r="H109" s="1">
        <v>1.9400000000000001E-2</v>
      </c>
      <c r="I109" s="29">
        <f>H109*I45</f>
        <v>0</v>
      </c>
    </row>
    <row r="110" spans="1:11" x14ac:dyDescent="0.2">
      <c r="A110" s="11" t="s">
        <v>11</v>
      </c>
      <c r="B110" s="326" t="s">
        <v>238</v>
      </c>
      <c r="C110" s="326"/>
      <c r="D110" s="326"/>
      <c r="E110" s="326"/>
      <c r="F110" s="326"/>
      <c r="G110" s="326"/>
      <c r="H110" s="28">
        <f>H74</f>
        <v>0.36800000000000005</v>
      </c>
      <c r="I110" s="29">
        <f>I109*H110</f>
        <v>0</v>
      </c>
    </row>
    <row r="111" spans="1:11" ht="25.5" customHeight="1" x14ac:dyDescent="0.2">
      <c r="A111" s="59" t="s">
        <v>12</v>
      </c>
      <c r="B111" s="324" t="s">
        <v>315</v>
      </c>
      <c r="C111" s="324"/>
      <c r="D111" s="324"/>
      <c r="E111" s="324"/>
      <c r="F111" s="324"/>
      <c r="G111" s="324"/>
      <c r="H111" s="176">
        <v>3.7999999999999999E-2</v>
      </c>
      <c r="I111" s="177">
        <f>H111*I45</f>
        <v>0</v>
      </c>
      <c r="K111" s="10"/>
    </row>
    <row r="112" spans="1:11" x14ac:dyDescent="0.2">
      <c r="A112" s="297" t="s">
        <v>54</v>
      </c>
      <c r="B112" s="297"/>
      <c r="C112" s="297"/>
      <c r="D112" s="297"/>
      <c r="E112" s="297"/>
      <c r="F112" s="297"/>
      <c r="G112" s="297"/>
      <c r="H112" s="54"/>
      <c r="I112" s="142">
        <f>SUM(I106:I111)</f>
        <v>0</v>
      </c>
    </row>
    <row r="113" spans="1:11" x14ac:dyDescent="0.2">
      <c r="A113" s="327"/>
      <c r="B113" s="328"/>
      <c r="C113" s="328"/>
      <c r="D113" s="328"/>
      <c r="E113" s="328"/>
      <c r="F113" s="328"/>
      <c r="G113" s="328"/>
      <c r="H113" s="328"/>
      <c r="I113" s="328"/>
    </row>
    <row r="114" spans="1:11" x14ac:dyDescent="0.2">
      <c r="A114" s="298" t="s">
        <v>55</v>
      </c>
      <c r="B114" s="298"/>
      <c r="C114" s="298"/>
      <c r="D114" s="298"/>
      <c r="E114" s="298"/>
      <c r="F114" s="298"/>
      <c r="G114" s="298"/>
      <c r="H114" s="298"/>
      <c r="I114" s="298"/>
    </row>
    <row r="115" spans="1:11" x14ac:dyDescent="0.2">
      <c r="A115" s="4"/>
      <c r="B115" s="4"/>
      <c r="C115" s="4"/>
      <c r="D115" s="4"/>
      <c r="E115" s="4"/>
      <c r="F115" s="4"/>
      <c r="G115" s="4"/>
      <c r="H115" s="4"/>
      <c r="I115" s="4"/>
    </row>
    <row r="116" spans="1:11" x14ac:dyDescent="0.2">
      <c r="A116" s="45" t="s">
        <v>239</v>
      </c>
      <c r="B116" s="4"/>
      <c r="C116" s="4"/>
      <c r="D116" s="4"/>
      <c r="E116" s="4"/>
      <c r="F116" s="4"/>
      <c r="G116" s="4"/>
      <c r="H116" s="4"/>
      <c r="I116" s="4"/>
    </row>
    <row r="117" spans="1:11" x14ac:dyDescent="0.2">
      <c r="A117" s="45" t="s">
        <v>240</v>
      </c>
      <c r="B117" s="4"/>
      <c r="C117" s="4"/>
      <c r="D117" s="4"/>
      <c r="E117" s="4"/>
      <c r="F117" s="4"/>
      <c r="G117" s="4"/>
      <c r="H117" s="4"/>
      <c r="I117" s="4"/>
    </row>
    <row r="118" spans="1:11" x14ac:dyDescent="0.2">
      <c r="A118" s="4"/>
      <c r="B118" s="4"/>
      <c r="C118" s="4"/>
      <c r="D118" s="4"/>
      <c r="E118" s="4"/>
      <c r="F118" s="4"/>
      <c r="G118" s="4"/>
      <c r="H118" s="4"/>
      <c r="I118" s="4"/>
    </row>
    <row r="119" spans="1:11" x14ac:dyDescent="0.2">
      <c r="A119" s="61" t="s">
        <v>20</v>
      </c>
      <c r="B119" s="296" t="s">
        <v>241</v>
      </c>
      <c r="C119" s="296"/>
      <c r="D119" s="296"/>
      <c r="E119" s="296"/>
      <c r="F119" s="296"/>
      <c r="G119" s="296"/>
      <c r="H119" s="39" t="s">
        <v>2</v>
      </c>
      <c r="I119" s="39" t="s">
        <v>1</v>
      </c>
    </row>
    <row r="120" spans="1:11" x14ac:dyDescent="0.2">
      <c r="A120" s="61" t="s">
        <v>7</v>
      </c>
      <c r="B120" s="295" t="s">
        <v>376</v>
      </c>
      <c r="C120" s="295"/>
      <c r="D120" s="295"/>
      <c r="E120" s="295"/>
      <c r="F120" s="295"/>
      <c r="G120" s="295"/>
      <c r="H120" s="55"/>
      <c r="I120" s="55"/>
    </row>
    <row r="121" spans="1:11" x14ac:dyDescent="0.2">
      <c r="A121" s="11" t="s">
        <v>8</v>
      </c>
      <c r="B121" s="295" t="s">
        <v>321</v>
      </c>
      <c r="C121" s="295"/>
      <c r="D121" s="295"/>
      <c r="E121" s="295"/>
      <c r="F121" s="295"/>
      <c r="G121" s="295"/>
      <c r="H121" s="6">
        <v>1.67E-2</v>
      </c>
      <c r="I121" s="29">
        <f>H121*$I$45</f>
        <v>0</v>
      </c>
      <c r="J121" s="37" t="s">
        <v>394</v>
      </c>
      <c r="K121" s="179"/>
    </row>
    <row r="122" spans="1:11" x14ac:dyDescent="0.2">
      <c r="A122" s="11" t="s">
        <v>9</v>
      </c>
      <c r="B122" s="295" t="s">
        <v>322</v>
      </c>
      <c r="C122" s="295"/>
      <c r="D122" s="295"/>
      <c r="E122" s="295"/>
      <c r="F122" s="295"/>
      <c r="G122" s="295"/>
      <c r="H122" s="6">
        <v>2.0000000000000001E-4</v>
      </c>
      <c r="I122" s="29">
        <f>H122*$I$45</f>
        <v>0</v>
      </c>
      <c r="J122" s="37" t="s">
        <v>394</v>
      </c>
      <c r="K122" s="179"/>
    </row>
    <row r="123" spans="1:11" x14ac:dyDescent="0.2">
      <c r="A123" s="59" t="s">
        <v>10</v>
      </c>
      <c r="B123" s="324" t="s">
        <v>323</v>
      </c>
      <c r="C123" s="324"/>
      <c r="D123" s="324"/>
      <c r="E123" s="324"/>
      <c r="F123" s="324"/>
      <c r="G123" s="324"/>
      <c r="H123" s="176">
        <v>6.9999999999999999E-4</v>
      </c>
      <c r="I123" s="177">
        <f>H123*$I$45</f>
        <v>0</v>
      </c>
      <c r="J123" s="37" t="s">
        <v>394</v>
      </c>
    </row>
    <row r="124" spans="1:11" x14ac:dyDescent="0.2">
      <c r="A124" s="11" t="s">
        <v>11</v>
      </c>
      <c r="B124" s="295" t="s">
        <v>324</v>
      </c>
      <c r="C124" s="295"/>
      <c r="D124" s="295"/>
      <c r="E124" s="295"/>
      <c r="F124" s="295"/>
      <c r="G124" s="295"/>
      <c r="H124" s="6">
        <v>2.8999999999999998E-3</v>
      </c>
      <c r="I124" s="29">
        <f>H124*$I$45</f>
        <v>0</v>
      </c>
      <c r="J124" s="37" t="s">
        <v>394</v>
      </c>
    </row>
    <row r="125" spans="1:11" x14ac:dyDescent="0.2">
      <c r="A125" s="11" t="s">
        <v>12</v>
      </c>
      <c r="B125" s="295" t="s">
        <v>242</v>
      </c>
      <c r="C125" s="295"/>
      <c r="D125" s="295"/>
      <c r="E125" s="295"/>
      <c r="F125" s="295"/>
      <c r="G125" s="295"/>
      <c r="H125" s="6"/>
      <c r="I125" s="29">
        <f t="shared" ref="I125" si="1">H125*$I$45</f>
        <v>0</v>
      </c>
      <c r="J125" s="37" t="s">
        <v>394</v>
      </c>
    </row>
    <row r="126" spans="1:11" x14ac:dyDescent="0.2">
      <c r="A126" s="296" t="s">
        <v>317</v>
      </c>
      <c r="B126" s="296"/>
      <c r="C126" s="296"/>
      <c r="D126" s="296"/>
      <c r="E126" s="296"/>
      <c r="F126" s="296"/>
      <c r="G126" s="296"/>
      <c r="H126" s="54"/>
      <c r="I126" s="55">
        <f>SUM(I121:I125)</f>
        <v>0</v>
      </c>
    </row>
    <row r="127" spans="1:11" x14ac:dyDescent="0.2">
      <c r="A127" s="11" t="s">
        <v>12</v>
      </c>
      <c r="B127" s="295" t="s">
        <v>316</v>
      </c>
      <c r="C127" s="295"/>
      <c r="D127" s="295"/>
      <c r="E127" s="295"/>
      <c r="F127" s="295"/>
      <c r="G127" s="295"/>
      <c r="H127" s="1">
        <f>H74</f>
        <v>0.36800000000000005</v>
      </c>
      <c r="I127" s="29">
        <f>I126*H127</f>
        <v>0</v>
      </c>
    </row>
    <row r="128" spans="1:11" x14ac:dyDescent="0.2">
      <c r="A128" s="296" t="s">
        <v>17</v>
      </c>
      <c r="B128" s="296"/>
      <c r="C128" s="296"/>
      <c r="D128" s="296"/>
      <c r="E128" s="296"/>
      <c r="F128" s="296"/>
      <c r="G128" s="296"/>
      <c r="H128" s="54"/>
      <c r="I128" s="55">
        <f>SUM(I126:I127)</f>
        <v>0</v>
      </c>
    </row>
    <row r="129" spans="1:9" x14ac:dyDescent="0.2">
      <c r="A129" s="4"/>
      <c r="B129" s="4"/>
      <c r="C129" s="4"/>
      <c r="D129" s="4"/>
      <c r="E129" s="4"/>
      <c r="F129" s="4"/>
      <c r="G129" s="4"/>
      <c r="H129" s="4"/>
      <c r="I129" s="4"/>
    </row>
    <row r="130" spans="1:9" x14ac:dyDescent="0.2">
      <c r="A130" s="61" t="s">
        <v>21</v>
      </c>
      <c r="B130" s="301" t="s">
        <v>243</v>
      </c>
      <c r="C130" s="302"/>
      <c r="D130" s="302"/>
      <c r="E130" s="302"/>
      <c r="F130" s="302"/>
      <c r="G130" s="303"/>
      <c r="H130" s="39" t="s">
        <v>2</v>
      </c>
      <c r="I130" s="39" t="s">
        <v>1</v>
      </c>
    </row>
    <row r="131" spans="1:9" x14ac:dyDescent="0.2">
      <c r="A131" s="11" t="s">
        <v>7</v>
      </c>
      <c r="B131" s="292" t="s">
        <v>258</v>
      </c>
      <c r="C131" s="293"/>
      <c r="D131" s="293"/>
      <c r="E131" s="293"/>
      <c r="F131" s="293"/>
      <c r="G131" s="294"/>
      <c r="H131" s="6">
        <v>0</v>
      </c>
      <c r="I131" s="29">
        <v>0</v>
      </c>
    </row>
    <row r="132" spans="1:9" x14ac:dyDescent="0.2">
      <c r="A132" s="301" t="s">
        <v>18</v>
      </c>
      <c r="B132" s="302"/>
      <c r="C132" s="302"/>
      <c r="D132" s="302"/>
      <c r="E132" s="302"/>
      <c r="F132" s="302"/>
      <c r="G132" s="303"/>
      <c r="H132" s="54">
        <f>TRUNC(SUM(H131),4)</f>
        <v>0</v>
      </c>
      <c r="I132" s="55">
        <f>SUM(I131)</f>
        <v>0</v>
      </c>
    </row>
    <row r="133" spans="1:9" x14ac:dyDescent="0.2">
      <c r="A133" s="63"/>
      <c r="B133" s="57"/>
      <c r="C133" s="57"/>
      <c r="D133" s="57"/>
      <c r="E133" s="57"/>
      <c r="F133" s="57"/>
      <c r="G133" s="57"/>
      <c r="H133" s="57"/>
      <c r="I133" s="57"/>
    </row>
    <row r="134" spans="1:9" x14ac:dyDescent="0.2">
      <c r="A134" s="296" t="s">
        <v>56</v>
      </c>
      <c r="B134" s="296"/>
      <c r="C134" s="296"/>
      <c r="D134" s="296"/>
      <c r="E134" s="296"/>
      <c r="F134" s="296"/>
      <c r="G134" s="296"/>
      <c r="H134" s="296"/>
      <c r="I134" s="296"/>
    </row>
    <row r="135" spans="1:9" x14ac:dyDescent="0.2">
      <c r="A135" s="59">
        <v>4</v>
      </c>
      <c r="B135" s="308" t="s">
        <v>57</v>
      </c>
      <c r="C135" s="309"/>
      <c r="D135" s="309"/>
      <c r="E135" s="309"/>
      <c r="F135" s="309"/>
      <c r="G135" s="310"/>
      <c r="H135" s="58"/>
      <c r="I135" s="11" t="s">
        <v>1</v>
      </c>
    </row>
    <row r="136" spans="1:9" x14ac:dyDescent="0.2">
      <c r="A136" s="11" t="s">
        <v>20</v>
      </c>
      <c r="B136" s="311" t="s">
        <v>244</v>
      </c>
      <c r="C136" s="312"/>
      <c r="D136" s="312"/>
      <c r="E136" s="312"/>
      <c r="F136" s="312"/>
      <c r="G136" s="313"/>
      <c r="H136" s="25"/>
      <c r="I136" s="29">
        <f>I128</f>
        <v>0</v>
      </c>
    </row>
    <row r="137" spans="1:9" x14ac:dyDescent="0.2">
      <c r="A137" s="11" t="s">
        <v>21</v>
      </c>
      <c r="B137" s="311" t="s">
        <v>245</v>
      </c>
      <c r="C137" s="312"/>
      <c r="D137" s="312"/>
      <c r="E137" s="312"/>
      <c r="F137" s="312"/>
      <c r="G137" s="313"/>
      <c r="H137" s="25"/>
      <c r="I137" s="29">
        <f>I132</f>
        <v>0</v>
      </c>
    </row>
    <row r="138" spans="1:9" x14ac:dyDescent="0.2">
      <c r="A138" s="297" t="s">
        <v>58</v>
      </c>
      <c r="B138" s="297"/>
      <c r="C138" s="297"/>
      <c r="D138" s="297"/>
      <c r="E138" s="297"/>
      <c r="F138" s="297"/>
      <c r="G138" s="297"/>
      <c r="H138" s="297"/>
      <c r="I138" s="142">
        <f>SUM(I136:I137)</f>
        <v>0</v>
      </c>
    </row>
    <row r="139" spans="1:9" x14ac:dyDescent="0.2">
      <c r="A139" s="306"/>
      <c r="B139" s="307"/>
      <c r="C139" s="307"/>
      <c r="D139" s="307"/>
      <c r="E139" s="307"/>
      <c r="F139" s="307"/>
      <c r="G139" s="307"/>
      <c r="H139" s="307"/>
      <c r="I139" s="307"/>
    </row>
    <row r="140" spans="1:9" x14ac:dyDescent="0.2">
      <c r="A140" s="298" t="s">
        <v>59</v>
      </c>
      <c r="B140" s="298"/>
      <c r="C140" s="298"/>
      <c r="D140" s="298"/>
      <c r="E140" s="298"/>
      <c r="F140" s="298"/>
      <c r="G140" s="298"/>
      <c r="H140" s="298"/>
      <c r="I140" s="298"/>
    </row>
    <row r="141" spans="1:9" x14ac:dyDescent="0.2">
      <c r="A141" s="11">
        <v>5</v>
      </c>
      <c r="B141" s="299" t="s">
        <v>16</v>
      </c>
      <c r="C141" s="299"/>
      <c r="D141" s="299"/>
      <c r="E141" s="299"/>
      <c r="F141" s="299"/>
      <c r="G141" s="299"/>
      <c r="H141" s="11"/>
      <c r="I141" s="11" t="s">
        <v>1</v>
      </c>
    </row>
    <row r="142" spans="1:9" x14ac:dyDescent="0.2">
      <c r="A142" s="11" t="s">
        <v>7</v>
      </c>
      <c r="B142" s="300" t="s">
        <v>283</v>
      </c>
      <c r="C142" s="300"/>
      <c r="D142" s="300"/>
      <c r="E142" s="300"/>
      <c r="F142" s="300"/>
      <c r="G142" s="300"/>
      <c r="H142" s="27" t="s">
        <v>0</v>
      </c>
      <c r="I142" s="29">
        <f>'Uniform&amp;EPIs'!K24</f>
        <v>0</v>
      </c>
    </row>
    <row r="143" spans="1:9" x14ac:dyDescent="0.2">
      <c r="A143" s="11" t="s">
        <v>8</v>
      </c>
      <c r="B143" s="300" t="s">
        <v>284</v>
      </c>
      <c r="C143" s="300"/>
      <c r="D143" s="300"/>
      <c r="E143" s="300"/>
      <c r="F143" s="300"/>
      <c r="G143" s="300"/>
      <c r="H143" s="27" t="s">
        <v>0</v>
      </c>
      <c r="I143" s="29">
        <f>Materiais!K31</f>
        <v>0</v>
      </c>
    </row>
    <row r="144" spans="1:9" x14ac:dyDescent="0.2">
      <c r="A144" s="32" t="s">
        <v>9</v>
      </c>
      <c r="B144" s="300" t="s">
        <v>285</v>
      </c>
      <c r="C144" s="300"/>
      <c r="D144" s="300"/>
      <c r="E144" s="300"/>
      <c r="F144" s="300"/>
      <c r="G144" s="300"/>
      <c r="H144" s="27" t="s">
        <v>0</v>
      </c>
      <c r="I144" s="29">
        <f>Eqp!K28</f>
        <v>0</v>
      </c>
    </row>
    <row r="145" spans="1:13" x14ac:dyDescent="0.2">
      <c r="A145" s="32" t="s">
        <v>10</v>
      </c>
      <c r="B145" s="300" t="s">
        <v>3</v>
      </c>
      <c r="C145" s="300"/>
      <c r="D145" s="300"/>
      <c r="E145" s="300"/>
      <c r="F145" s="300"/>
      <c r="G145" s="300"/>
      <c r="H145" s="27" t="s">
        <v>0</v>
      </c>
      <c r="I145" s="29">
        <v>0</v>
      </c>
    </row>
    <row r="146" spans="1:13" x14ac:dyDescent="0.2">
      <c r="A146" s="297" t="s">
        <v>60</v>
      </c>
      <c r="B146" s="297"/>
      <c r="C146" s="297"/>
      <c r="D146" s="297"/>
      <c r="E146" s="297"/>
      <c r="F146" s="297"/>
      <c r="G146" s="297"/>
      <c r="H146" s="54" t="s">
        <v>0</v>
      </c>
      <c r="I146" s="142">
        <f>SUM(I142:I145)</f>
        <v>0</v>
      </c>
      <c r="K146" s="179"/>
    </row>
    <row r="147" spans="1:13" x14ac:dyDescent="0.2">
      <c r="A147" s="65"/>
      <c r="B147" s="65"/>
      <c r="C147" s="65"/>
      <c r="D147" s="65"/>
      <c r="E147" s="65"/>
      <c r="F147" s="65"/>
      <c r="G147" s="65"/>
      <c r="H147" s="65"/>
      <c r="I147" s="65"/>
    </row>
    <row r="148" spans="1:13" x14ac:dyDescent="0.2">
      <c r="A148" s="45" t="s">
        <v>86</v>
      </c>
      <c r="B148" s="4"/>
      <c r="C148" s="4"/>
      <c r="D148" s="4"/>
      <c r="E148" s="4"/>
      <c r="F148" s="4"/>
      <c r="G148" s="4"/>
      <c r="H148" s="4"/>
      <c r="I148" s="4"/>
    </row>
    <row r="149" spans="1:13" x14ac:dyDescent="0.2">
      <c r="A149" s="64"/>
      <c r="B149" s="4"/>
      <c r="C149" s="4"/>
      <c r="D149" s="4"/>
      <c r="E149" s="4"/>
      <c r="F149" s="4"/>
      <c r="G149" s="4"/>
      <c r="H149" s="4"/>
      <c r="I149" s="4"/>
    </row>
    <row r="150" spans="1:13" x14ac:dyDescent="0.2">
      <c r="A150" s="298" t="s">
        <v>61</v>
      </c>
      <c r="B150" s="298"/>
      <c r="C150" s="298"/>
      <c r="D150" s="298"/>
      <c r="E150" s="298"/>
      <c r="F150" s="298"/>
      <c r="G150" s="298"/>
      <c r="H150" s="298"/>
      <c r="I150" s="298"/>
    </row>
    <row r="151" spans="1:13" x14ac:dyDescent="0.2">
      <c r="A151" s="11">
        <v>6</v>
      </c>
      <c r="B151" s="299" t="s">
        <v>19</v>
      </c>
      <c r="C151" s="299"/>
      <c r="D151" s="299"/>
      <c r="E151" s="299"/>
      <c r="F151" s="299"/>
      <c r="G151" s="299"/>
      <c r="H151" s="11" t="s">
        <v>2</v>
      </c>
      <c r="I151" s="11" t="s">
        <v>1</v>
      </c>
    </row>
    <row r="152" spans="1:13" x14ac:dyDescent="0.2">
      <c r="A152" s="11" t="s">
        <v>7</v>
      </c>
      <c r="B152" s="295" t="s">
        <v>211</v>
      </c>
      <c r="C152" s="295"/>
      <c r="D152" s="295"/>
      <c r="E152" s="295"/>
      <c r="F152" s="295"/>
      <c r="G152" s="295"/>
      <c r="H152" s="34">
        <v>0.05</v>
      </c>
      <c r="I152" s="33">
        <f>H152*I170</f>
        <v>0</v>
      </c>
      <c r="J152" s="37" t="s">
        <v>396</v>
      </c>
    </row>
    <row r="153" spans="1:13" x14ac:dyDescent="0.2">
      <c r="A153" s="11" t="s">
        <v>8</v>
      </c>
      <c r="B153" s="295" t="s">
        <v>212</v>
      </c>
      <c r="C153" s="295"/>
      <c r="D153" s="295"/>
      <c r="E153" s="295"/>
      <c r="F153" s="295"/>
      <c r="G153" s="295"/>
      <c r="H153" s="34">
        <v>0.1</v>
      </c>
      <c r="I153" s="33">
        <f>H153*(I152+I170)</f>
        <v>0</v>
      </c>
      <c r="J153" s="37" t="s">
        <v>396</v>
      </c>
    </row>
    <row r="154" spans="1:13" x14ac:dyDescent="0.2">
      <c r="A154" s="11" t="s">
        <v>9</v>
      </c>
      <c r="B154" s="304" t="s">
        <v>28</v>
      </c>
      <c r="C154" s="304"/>
      <c r="D154" s="304"/>
      <c r="E154" s="304"/>
      <c r="F154" s="304"/>
      <c r="G154" s="304"/>
      <c r="H154" s="2"/>
      <c r="I154" s="35"/>
    </row>
    <row r="155" spans="1:13" x14ac:dyDescent="0.2">
      <c r="A155" s="11" t="s">
        <v>29</v>
      </c>
      <c r="B155" s="295" t="s">
        <v>213</v>
      </c>
      <c r="C155" s="295"/>
      <c r="D155" s="295"/>
      <c r="E155" s="295"/>
      <c r="F155" s="295"/>
      <c r="G155" s="295"/>
      <c r="H155" s="9">
        <v>1.6500000000000001E-2</v>
      </c>
      <c r="I155" s="33">
        <f>H155*Mód6!I6</f>
        <v>0</v>
      </c>
      <c r="J155" s="37" t="s">
        <v>397</v>
      </c>
      <c r="K155" s="10"/>
    </row>
    <row r="156" spans="1:13" x14ac:dyDescent="0.2">
      <c r="A156" s="11" t="s">
        <v>30</v>
      </c>
      <c r="B156" s="295" t="s">
        <v>214</v>
      </c>
      <c r="C156" s="295"/>
      <c r="D156" s="295"/>
      <c r="E156" s="295"/>
      <c r="F156" s="295"/>
      <c r="G156" s="295"/>
      <c r="H156" s="9">
        <v>7.5999999999999998E-2</v>
      </c>
      <c r="I156" s="33">
        <f>H156*Mód6!I6</f>
        <v>0</v>
      </c>
      <c r="J156" s="37" t="s">
        <v>397</v>
      </c>
      <c r="K156" s="10"/>
    </row>
    <row r="157" spans="1:13" x14ac:dyDescent="0.2">
      <c r="A157" s="11" t="s">
        <v>31</v>
      </c>
      <c r="B157" s="295" t="s">
        <v>215</v>
      </c>
      <c r="C157" s="295"/>
      <c r="D157" s="295"/>
      <c r="E157" s="295"/>
      <c r="F157" s="295"/>
      <c r="G157" s="295"/>
      <c r="H157" s="9">
        <v>0.05</v>
      </c>
      <c r="I157" s="33">
        <f>H157*Mód6!I6</f>
        <v>0</v>
      </c>
      <c r="J157" s="37" t="s">
        <v>397</v>
      </c>
      <c r="K157" s="10"/>
    </row>
    <row r="158" spans="1:13" x14ac:dyDescent="0.2">
      <c r="A158" s="297" t="s">
        <v>62</v>
      </c>
      <c r="B158" s="297"/>
      <c r="C158" s="297"/>
      <c r="D158" s="297"/>
      <c r="E158" s="297"/>
      <c r="F158" s="297"/>
      <c r="G158" s="297"/>
      <c r="H158" s="66">
        <f>SUM(H152:H157)</f>
        <v>0.29250000000000004</v>
      </c>
      <c r="I158" s="142">
        <f>SUM(I152:I157)</f>
        <v>0</v>
      </c>
      <c r="K158" s="10"/>
      <c r="M158" s="10"/>
    </row>
    <row r="159" spans="1:13" x14ac:dyDescent="0.2">
      <c r="A159" s="7"/>
      <c r="B159" s="68"/>
      <c r="C159" s="68"/>
      <c r="D159" s="68"/>
      <c r="E159" s="68"/>
      <c r="F159" s="68"/>
      <c r="G159" s="68"/>
      <c r="H159" s="68"/>
      <c r="I159" s="68"/>
    </row>
    <row r="160" spans="1:13" x14ac:dyDescent="0.2">
      <c r="A160" s="45" t="s">
        <v>91</v>
      </c>
      <c r="B160" s="68"/>
      <c r="C160" s="68"/>
      <c r="D160" s="68"/>
      <c r="E160" s="68"/>
      <c r="F160" s="68"/>
      <c r="G160" s="68"/>
      <c r="H160" s="68"/>
      <c r="I160" s="68"/>
    </row>
    <row r="161" spans="1:11" x14ac:dyDescent="0.2">
      <c r="A161" s="45" t="s">
        <v>92</v>
      </c>
      <c r="B161" s="68"/>
      <c r="C161" s="68"/>
      <c r="D161" s="68"/>
      <c r="E161" s="68"/>
      <c r="F161" s="68"/>
      <c r="G161" s="68"/>
      <c r="H161" s="68"/>
      <c r="I161" s="68"/>
    </row>
    <row r="162" spans="1:11" x14ac:dyDescent="0.2">
      <c r="A162" s="7"/>
      <c r="B162" s="7"/>
      <c r="C162" s="7"/>
      <c r="D162" s="7"/>
      <c r="E162" s="7"/>
      <c r="F162" s="7"/>
      <c r="G162" s="7"/>
      <c r="H162" s="7"/>
      <c r="I162" s="5"/>
    </row>
    <row r="163" spans="1:11" x14ac:dyDescent="0.2">
      <c r="A163" s="296" t="s">
        <v>63</v>
      </c>
      <c r="B163" s="296"/>
      <c r="C163" s="296"/>
      <c r="D163" s="296"/>
      <c r="E163" s="296"/>
      <c r="F163" s="296"/>
      <c r="G163" s="296"/>
      <c r="H163" s="296"/>
      <c r="I163" s="296"/>
      <c r="K163" s="12"/>
    </row>
    <row r="164" spans="1:11" x14ac:dyDescent="0.2">
      <c r="A164" s="299" t="s">
        <v>22</v>
      </c>
      <c r="B164" s="299"/>
      <c r="C164" s="299"/>
      <c r="D164" s="299"/>
      <c r="E164" s="299"/>
      <c r="F164" s="299"/>
      <c r="G164" s="299"/>
      <c r="H164" s="299"/>
      <c r="I164" s="11" t="s">
        <v>1</v>
      </c>
    </row>
    <row r="165" spans="1:11" x14ac:dyDescent="0.2">
      <c r="A165" s="26" t="s">
        <v>7</v>
      </c>
      <c r="B165" s="305" t="str">
        <f>A37</f>
        <v>MÓDULO 1 - COMPOSIÇÃO DA REMUNERAÇÃO</v>
      </c>
      <c r="C165" s="305"/>
      <c r="D165" s="305"/>
      <c r="E165" s="305"/>
      <c r="F165" s="305"/>
      <c r="G165" s="305"/>
      <c r="H165" s="305"/>
      <c r="I165" s="33">
        <f>I45</f>
        <v>0</v>
      </c>
    </row>
    <row r="166" spans="1:11" x14ac:dyDescent="0.2">
      <c r="A166" s="26" t="s">
        <v>8</v>
      </c>
      <c r="B166" s="305" t="str">
        <f>A50</f>
        <v>MÓDULO 2 – ENCARGOS E BENEFÍCIOS ANUAIS, MENSAIS E DIÁRIOS</v>
      </c>
      <c r="C166" s="305"/>
      <c r="D166" s="305"/>
      <c r="E166" s="305"/>
      <c r="F166" s="305"/>
      <c r="G166" s="305"/>
      <c r="H166" s="305"/>
      <c r="I166" s="33">
        <f>I102</f>
        <v>0</v>
      </c>
    </row>
    <row r="167" spans="1:11" x14ac:dyDescent="0.2">
      <c r="A167" s="26" t="s">
        <v>9</v>
      </c>
      <c r="B167" s="305" t="str">
        <f>A104</f>
        <v>MÓDULO 3 – PROVISÃO PARA RESCISÃO</v>
      </c>
      <c r="C167" s="305"/>
      <c r="D167" s="305"/>
      <c r="E167" s="305"/>
      <c r="F167" s="305"/>
      <c r="G167" s="305"/>
      <c r="H167" s="305"/>
      <c r="I167" s="33">
        <f>I112</f>
        <v>0</v>
      </c>
      <c r="K167" s="12"/>
    </row>
    <row r="168" spans="1:11" x14ac:dyDescent="0.2">
      <c r="A168" s="27" t="s">
        <v>10</v>
      </c>
      <c r="B168" s="305" t="str">
        <f>A114</f>
        <v>MÓDULO 4 – CUSTO DE REPOSIÇÃO DO PROFISSIONAL AUSENTE</v>
      </c>
      <c r="C168" s="305"/>
      <c r="D168" s="305"/>
      <c r="E168" s="305"/>
      <c r="F168" s="305"/>
      <c r="G168" s="305"/>
      <c r="H168" s="305"/>
      <c r="I168" s="33">
        <f>I138</f>
        <v>0</v>
      </c>
      <c r="K168" s="12"/>
    </row>
    <row r="169" spans="1:11" x14ac:dyDescent="0.2">
      <c r="A169" s="27" t="s">
        <v>11</v>
      </c>
      <c r="B169" s="305" t="str">
        <f>A140</f>
        <v>MÓDULO 5 – INSUMOS DIVERSOS</v>
      </c>
      <c r="C169" s="305"/>
      <c r="D169" s="305"/>
      <c r="E169" s="305"/>
      <c r="F169" s="305"/>
      <c r="G169" s="305"/>
      <c r="H169" s="305"/>
      <c r="I169" s="33">
        <f>I146</f>
        <v>0</v>
      </c>
    </row>
    <row r="170" spans="1:11" x14ac:dyDescent="0.2">
      <c r="A170" s="11"/>
      <c r="B170" s="299" t="s">
        <v>64</v>
      </c>
      <c r="C170" s="299"/>
      <c r="D170" s="299"/>
      <c r="E170" s="299"/>
      <c r="F170" s="299"/>
      <c r="G170" s="299"/>
      <c r="H170" s="299"/>
      <c r="I170" s="30">
        <f>SUM(I165:I169)</f>
        <v>0</v>
      </c>
      <c r="K170" s="10"/>
    </row>
    <row r="171" spans="1:11" x14ac:dyDescent="0.2">
      <c r="A171" s="27" t="s">
        <v>12</v>
      </c>
      <c r="B171" s="305" t="str">
        <f>A150</f>
        <v>MÓDULO 6 – CUSTOS INDIRETOS, TRIBUTOS E LUCRO</v>
      </c>
      <c r="C171" s="305"/>
      <c r="D171" s="305"/>
      <c r="E171" s="305"/>
      <c r="F171" s="305"/>
      <c r="G171" s="305"/>
      <c r="H171" s="305"/>
      <c r="I171" s="29">
        <f>I158</f>
        <v>0</v>
      </c>
    </row>
    <row r="172" spans="1:11" x14ac:dyDescent="0.2">
      <c r="A172" s="297" t="s">
        <v>93</v>
      </c>
      <c r="B172" s="297"/>
      <c r="C172" s="297"/>
      <c r="D172" s="297"/>
      <c r="E172" s="297"/>
      <c r="F172" s="297"/>
      <c r="G172" s="297"/>
      <c r="H172" s="297"/>
      <c r="I172" s="142">
        <f>TRUNC(SUM(I170:I171),2)</f>
        <v>0</v>
      </c>
    </row>
    <row r="173" spans="1:11" x14ac:dyDescent="0.2">
      <c r="A173" s="4"/>
      <c r="B173" s="4"/>
      <c r="C173" s="4"/>
      <c r="D173" s="4"/>
      <c r="E173" s="4"/>
      <c r="F173" s="4"/>
      <c r="G173" s="4"/>
      <c r="H173" s="4"/>
      <c r="I173" s="5"/>
    </row>
    <row r="175" spans="1:11" ht="15.75" x14ac:dyDescent="0.2">
      <c r="A175" s="329" t="s">
        <v>388</v>
      </c>
      <c r="B175" s="329"/>
      <c r="C175" s="329"/>
      <c r="D175" s="329"/>
      <c r="E175" s="329"/>
      <c r="F175" s="329"/>
      <c r="G175" s="329"/>
      <c r="H175" s="329"/>
      <c r="I175" s="329"/>
    </row>
    <row r="178" spans="1:9" ht="44.25" customHeight="1" x14ac:dyDescent="0.2">
      <c r="A178" s="334" t="s">
        <v>389</v>
      </c>
      <c r="B178" s="335"/>
      <c r="C178" s="335"/>
      <c r="D178" s="335"/>
      <c r="E178" s="335"/>
      <c r="F178" s="335"/>
      <c r="G178" s="335"/>
      <c r="H178" s="336"/>
      <c r="I178" s="189">
        <v>2</v>
      </c>
    </row>
    <row r="181" spans="1:9" x14ac:dyDescent="0.2">
      <c r="A181" s="281" t="s">
        <v>429</v>
      </c>
      <c r="B181" s="282"/>
      <c r="C181" s="282"/>
      <c r="D181" s="282"/>
      <c r="E181" s="282"/>
      <c r="F181" s="282"/>
      <c r="G181" s="282"/>
      <c r="H181" s="282"/>
      <c r="I181" s="283"/>
    </row>
    <row r="182" spans="1:9" x14ac:dyDescent="0.2">
      <c r="A182" s="281" t="s">
        <v>363</v>
      </c>
      <c r="B182" s="282"/>
      <c r="C182" s="282"/>
      <c r="D182" s="282"/>
      <c r="E182" s="282"/>
      <c r="F182" s="282"/>
      <c r="G182" s="282"/>
      <c r="H182" s="282"/>
      <c r="I182" s="283"/>
    </row>
    <row r="183" spans="1:9" x14ac:dyDescent="0.2">
      <c r="A183" s="190"/>
      <c r="B183" s="284" t="s">
        <v>362</v>
      </c>
      <c r="C183" s="284"/>
      <c r="D183" s="284"/>
      <c r="E183" s="284"/>
      <c r="F183" s="284"/>
      <c r="G183" s="284"/>
      <c r="H183" s="284"/>
      <c r="I183" s="11" t="s">
        <v>1</v>
      </c>
    </row>
    <row r="184" spans="1:9" ht="15.75" x14ac:dyDescent="0.25">
      <c r="A184" s="41" t="s">
        <v>7</v>
      </c>
      <c r="B184" s="285" t="s">
        <v>364</v>
      </c>
      <c r="C184" s="285"/>
      <c r="D184" s="285"/>
      <c r="E184" s="285"/>
      <c r="F184" s="285"/>
      <c r="G184" s="285"/>
      <c r="H184" s="285"/>
      <c r="I184" s="191">
        <f>I172*I178</f>
        <v>0</v>
      </c>
    </row>
    <row r="185" spans="1:9" ht="15.75" x14ac:dyDescent="0.25">
      <c r="A185" s="41" t="s">
        <v>8</v>
      </c>
      <c r="B185" s="285" t="s">
        <v>365</v>
      </c>
      <c r="C185" s="285"/>
      <c r="D185" s="285"/>
      <c r="E185" s="285"/>
      <c r="F185" s="285"/>
      <c r="G185" s="285"/>
      <c r="H185" s="285"/>
      <c r="I185" s="192">
        <v>12</v>
      </c>
    </row>
    <row r="186" spans="1:9" x14ac:dyDescent="0.2">
      <c r="A186" s="289" t="s">
        <v>9</v>
      </c>
      <c r="B186" s="290" t="s">
        <v>366</v>
      </c>
      <c r="C186" s="290"/>
      <c r="D186" s="290"/>
      <c r="E186" s="290"/>
      <c r="F186" s="290"/>
      <c r="G186" s="290"/>
      <c r="H186" s="290"/>
      <c r="I186" s="291">
        <f>I185*I184</f>
        <v>0</v>
      </c>
    </row>
    <row r="187" spans="1:9" x14ac:dyDescent="0.2">
      <c r="A187" s="289"/>
      <c r="B187" s="290"/>
      <c r="C187" s="290"/>
      <c r="D187" s="290"/>
      <c r="E187" s="290"/>
      <c r="F187" s="290"/>
      <c r="G187" s="290"/>
      <c r="H187" s="290"/>
      <c r="I187" s="291"/>
    </row>
  </sheetData>
  <mergeCells count="129">
    <mergeCell ref="A178:H178"/>
    <mergeCell ref="A186:A187"/>
    <mergeCell ref="B186:H187"/>
    <mergeCell ref="I186:I187"/>
    <mergeCell ref="A181:I181"/>
    <mergeCell ref="A182:I182"/>
    <mergeCell ref="B183:H183"/>
    <mergeCell ref="B184:H184"/>
    <mergeCell ref="B185:H185"/>
    <mergeCell ref="A175:I175"/>
    <mergeCell ref="B28:H28"/>
    <mergeCell ref="B29:H29"/>
    <mergeCell ref="B30:H30"/>
    <mergeCell ref="B31:H31"/>
    <mergeCell ref="B32:H32"/>
    <mergeCell ref="B40:G40"/>
    <mergeCell ref="B41:G41"/>
    <mergeCell ref="A74:G74"/>
    <mergeCell ref="B67:G67"/>
    <mergeCell ref="B51:G51"/>
    <mergeCell ref="B65:G65"/>
    <mergeCell ref="B55:G55"/>
    <mergeCell ref="A56:G56"/>
    <mergeCell ref="B44:G44"/>
    <mergeCell ref="A45:H45"/>
    <mergeCell ref="A50:I50"/>
    <mergeCell ref="B66:G66"/>
    <mergeCell ref="B69:G69"/>
    <mergeCell ref="B70:G70"/>
    <mergeCell ref="B72:G72"/>
    <mergeCell ref="A37:I37"/>
    <mergeCell ref="B38:G38"/>
    <mergeCell ref="B39:G39"/>
    <mergeCell ref="B43:G43"/>
    <mergeCell ref="B42:G42"/>
    <mergeCell ref="B53:G53"/>
    <mergeCell ref="A54:G54"/>
    <mergeCell ref="B87:G87"/>
    <mergeCell ref="A90:H90"/>
    <mergeCell ref="B157:G157"/>
    <mergeCell ref="A164:H164"/>
    <mergeCell ref="B169:H169"/>
    <mergeCell ref="A113:I113"/>
    <mergeCell ref="A103:I103"/>
    <mergeCell ref="A104:I104"/>
    <mergeCell ref="B105:G105"/>
    <mergeCell ref="B106:G106"/>
    <mergeCell ref="B107:G107"/>
    <mergeCell ref="B108:G108"/>
    <mergeCell ref="B109:G109"/>
    <mergeCell ref="B89:G89"/>
    <mergeCell ref="B119:G119"/>
    <mergeCell ref="B121:G121"/>
    <mergeCell ref="B122:G122"/>
    <mergeCell ref="B130:G130"/>
    <mergeCell ref="B125:G125"/>
    <mergeCell ref="B124:G124"/>
    <mergeCell ref="B166:H166"/>
    <mergeCell ref="B167:H167"/>
    <mergeCell ref="B73:G73"/>
    <mergeCell ref="B68:G68"/>
    <mergeCell ref="B71:G71"/>
    <mergeCell ref="B52:G52"/>
    <mergeCell ref="B82:G82"/>
    <mergeCell ref="A114:I114"/>
    <mergeCell ref="A98:H98"/>
    <mergeCell ref="B99:H99"/>
    <mergeCell ref="B100:H100"/>
    <mergeCell ref="B123:G123"/>
    <mergeCell ref="B101:H101"/>
    <mergeCell ref="A102:H102"/>
    <mergeCell ref="A112:G112"/>
    <mergeCell ref="B88:G88"/>
    <mergeCell ref="B86:G86"/>
    <mergeCell ref="B83:G83"/>
    <mergeCell ref="B84:G84"/>
    <mergeCell ref="B85:G85"/>
    <mergeCell ref="B110:G110"/>
    <mergeCell ref="B111:G111"/>
    <mergeCell ref="A126:G126"/>
    <mergeCell ref="B120:G120"/>
    <mergeCell ref="A140:I140"/>
    <mergeCell ref="B135:G135"/>
    <mergeCell ref="B136:G136"/>
    <mergeCell ref="B137:G137"/>
    <mergeCell ref="B171:H171"/>
    <mergeCell ref="B170:H170"/>
    <mergeCell ref="B165:H165"/>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340" t="s">
        <v>106</v>
      </c>
      <c r="B2" s="341"/>
      <c r="C2" s="342"/>
      <c r="F2" s="340" t="s">
        <v>110</v>
      </c>
      <c r="G2" s="341"/>
      <c r="H2" s="342"/>
    </row>
    <row r="4" spans="1:8" x14ac:dyDescent="0.2">
      <c r="A4" s="13" t="s">
        <v>104</v>
      </c>
      <c r="F4" s="13" t="s">
        <v>104</v>
      </c>
    </row>
    <row r="5" spans="1:8" x14ac:dyDescent="0.2">
      <c r="A5" t="s">
        <v>105</v>
      </c>
      <c r="C5" s="10">
        <f>'Posto Diurno'!I45</f>
        <v>0</v>
      </c>
      <c r="F5" t="s">
        <v>105</v>
      </c>
      <c r="H5" s="10">
        <f>'Posto Diurno'!I45</f>
        <v>0</v>
      </c>
    </row>
    <row r="6" spans="1:8" x14ac:dyDescent="0.2">
      <c r="A6" t="s">
        <v>107</v>
      </c>
      <c r="C6" s="10">
        <f>'Posto Diurno'!I54</f>
        <v>0</v>
      </c>
      <c r="F6" t="s">
        <v>107</v>
      </c>
      <c r="H6" s="10">
        <f>'Posto Diurno'!I54</f>
        <v>0</v>
      </c>
    </row>
    <row r="7" spans="1:8" x14ac:dyDescent="0.2">
      <c r="A7" s="13" t="s">
        <v>108</v>
      </c>
      <c r="C7" s="5">
        <f>SUM(C5:C6)</f>
        <v>0</v>
      </c>
      <c r="F7" s="13" t="s">
        <v>108</v>
      </c>
      <c r="H7" s="5">
        <f>SUM(H5:H6)</f>
        <v>0</v>
      </c>
    </row>
    <row r="9" spans="1:8" x14ac:dyDescent="0.2">
      <c r="A9" s="13" t="s">
        <v>98</v>
      </c>
      <c r="C9" s="76">
        <f>(SUM('Posto Diurno'!H66:H72))</f>
        <v>0.28800000000000003</v>
      </c>
      <c r="F9" s="13" t="s">
        <v>98</v>
      </c>
      <c r="H9" s="76">
        <f>'Posto Diurno'!H73</f>
        <v>0.08</v>
      </c>
    </row>
    <row r="10" spans="1:8" ht="13.5" thickBot="1" x14ac:dyDescent="0.25"/>
    <row r="11" spans="1:8" ht="13.5" thickBot="1" x14ac:dyDescent="0.25">
      <c r="A11" s="77" t="s">
        <v>109</v>
      </c>
      <c r="B11" s="78"/>
      <c r="C11" s="79">
        <f>C7*C9</f>
        <v>0</v>
      </c>
      <c r="F11" s="77" t="s">
        <v>111</v>
      </c>
      <c r="G11" s="78"/>
      <c r="H11" s="79">
        <f>H7*H9</f>
        <v>0</v>
      </c>
    </row>
    <row r="13" spans="1:8" ht="13.5" thickBot="1" x14ac:dyDescent="0.25"/>
    <row r="14" spans="1:8" ht="13.5" thickBot="1" x14ac:dyDescent="0.25">
      <c r="C14" s="337" t="s">
        <v>40</v>
      </c>
      <c r="D14" s="338"/>
      <c r="E14" s="338"/>
      <c r="F14" s="339"/>
    </row>
    <row r="16" spans="1:8" x14ac:dyDescent="0.2">
      <c r="C16" t="str">
        <f>A11</f>
        <v>Valor GPS</v>
      </c>
      <c r="F16" s="10">
        <f>C11</f>
        <v>0</v>
      </c>
    </row>
    <row r="17" spans="3:8" x14ac:dyDescent="0.2">
      <c r="C17" t="str">
        <f>F11</f>
        <v>Valor FGTS</v>
      </c>
      <c r="F17" s="10">
        <f>H11</f>
        <v>0</v>
      </c>
    </row>
    <row r="19" spans="3:8" x14ac:dyDescent="0.2">
      <c r="C19" s="13" t="s">
        <v>181</v>
      </c>
      <c r="F19" s="118">
        <f>C9+H9</f>
        <v>0.36800000000000005</v>
      </c>
      <c r="G19" s="13"/>
      <c r="H19" s="101"/>
    </row>
    <row r="20" spans="3:8" ht="13.5" thickBot="1" x14ac:dyDescent="0.25"/>
    <row r="21" spans="3:8" ht="13.5" thickBot="1" x14ac:dyDescent="0.25">
      <c r="C21" s="89" t="s">
        <v>41</v>
      </c>
      <c r="D21" s="102"/>
      <c r="E21" s="102"/>
      <c r="F21" s="103">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C8479-998F-46CD-A8FE-7D107F65F4B0}">
  <sheetPr>
    <tabColor indexed="13"/>
  </sheetPr>
  <dimension ref="A1:M187"/>
  <sheetViews>
    <sheetView topLeftCell="A163" zoomScale="130" zoomScaleNormal="130" workbookViewId="0">
      <selection activeCell="A182" sqref="A182:I182"/>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7.28515625" customWidth="1"/>
    <col min="10" max="10" width="5" customWidth="1"/>
    <col min="11" max="11" width="17.28515625" customWidth="1"/>
    <col min="12" max="12" width="15.85546875" customWidth="1"/>
    <col min="13" max="13" width="9.5703125" bestFit="1" customWidth="1"/>
  </cols>
  <sheetData>
    <row r="1" spans="1:9" ht="13.5" thickBot="1" x14ac:dyDescent="0.25">
      <c r="A1" s="314" t="s">
        <v>65</v>
      </c>
      <c r="B1" s="315"/>
      <c r="C1" s="315"/>
      <c r="D1" s="315"/>
      <c r="E1" s="315"/>
      <c r="F1" s="315"/>
      <c r="G1" s="315"/>
      <c r="H1" s="315"/>
      <c r="I1" s="316"/>
    </row>
    <row r="2" spans="1:9" x14ac:dyDescent="0.2">
      <c r="A2" s="7"/>
      <c r="B2" s="7"/>
      <c r="C2" s="7"/>
      <c r="D2" s="7"/>
      <c r="E2" s="7"/>
      <c r="F2" s="7"/>
      <c r="G2" s="7"/>
      <c r="H2" s="7"/>
      <c r="I2" s="7"/>
    </row>
    <row r="3" spans="1:9" ht="15" customHeight="1" x14ac:dyDescent="0.2">
      <c r="A3" s="323" t="s">
        <v>416</v>
      </c>
      <c r="B3" s="323"/>
      <c r="C3" s="323"/>
      <c r="D3" s="323"/>
      <c r="E3" s="323"/>
      <c r="F3" s="323"/>
      <c r="G3" s="7"/>
      <c r="H3" s="7"/>
      <c r="I3" s="7"/>
    </row>
    <row r="4" spans="1:9" ht="15" customHeight="1" x14ac:dyDescent="0.2">
      <c r="A4" s="323" t="s">
        <v>252</v>
      </c>
      <c r="B4" s="323"/>
      <c r="C4" s="323"/>
      <c r="D4" s="323"/>
      <c r="E4" s="323"/>
      <c r="F4" s="323"/>
      <c r="G4" s="7"/>
      <c r="H4" s="7"/>
      <c r="I4" s="7"/>
    </row>
    <row r="5" spans="1:9" x14ac:dyDescent="0.2">
      <c r="A5" s="13"/>
      <c r="B5" s="13"/>
      <c r="C5" s="13"/>
      <c r="D5" s="13"/>
      <c r="E5" s="13"/>
      <c r="F5" s="13"/>
      <c r="G5" s="13"/>
      <c r="H5" s="13"/>
      <c r="I5" s="13"/>
    </row>
    <row r="6" spans="1:9" x14ac:dyDescent="0.2">
      <c r="A6" s="323" t="s">
        <v>259</v>
      </c>
      <c r="B6" s="323"/>
      <c r="C6" s="323"/>
      <c r="D6" s="323"/>
      <c r="E6" s="323"/>
      <c r="F6" s="323"/>
      <c r="G6" s="13"/>
      <c r="H6" s="13"/>
      <c r="I6" s="13"/>
    </row>
    <row r="7" spans="1:9" x14ac:dyDescent="0.2">
      <c r="A7" s="3"/>
      <c r="B7" s="3"/>
      <c r="C7" s="3"/>
      <c r="D7" s="3"/>
      <c r="E7" s="3"/>
      <c r="F7" s="3"/>
      <c r="G7" s="3"/>
      <c r="H7" s="3"/>
      <c r="I7" s="3"/>
    </row>
    <row r="8" spans="1:9" x14ac:dyDescent="0.2">
      <c r="A8" s="296" t="s">
        <v>66</v>
      </c>
      <c r="B8" s="296"/>
      <c r="C8" s="296"/>
      <c r="D8" s="296"/>
      <c r="E8" s="296"/>
      <c r="F8" s="296"/>
      <c r="G8" s="296"/>
      <c r="H8" s="296"/>
      <c r="I8" s="296"/>
    </row>
    <row r="9" spans="1:9" x14ac:dyDescent="0.2">
      <c r="A9" s="26" t="s">
        <v>7</v>
      </c>
      <c r="B9" s="295" t="s">
        <v>67</v>
      </c>
      <c r="C9" s="305"/>
      <c r="D9" s="305"/>
      <c r="E9" s="305"/>
      <c r="F9" s="305"/>
      <c r="G9" s="305"/>
      <c r="H9" s="305"/>
      <c r="I9" s="144"/>
    </row>
    <row r="10" spans="1:9" x14ac:dyDescent="0.2">
      <c r="A10" s="26" t="s">
        <v>8</v>
      </c>
      <c r="B10" s="295" t="s">
        <v>68</v>
      </c>
      <c r="C10" s="305"/>
      <c r="D10" s="305"/>
      <c r="E10" s="305"/>
      <c r="F10" s="305"/>
      <c r="G10" s="305"/>
      <c r="H10" s="305"/>
      <c r="I10" s="203"/>
    </row>
    <row r="11" spans="1:9" x14ac:dyDescent="0.2">
      <c r="A11" s="26" t="s">
        <v>9</v>
      </c>
      <c r="B11" s="295" t="s">
        <v>260</v>
      </c>
      <c r="C11" s="295"/>
      <c r="D11" s="295"/>
      <c r="E11" s="295"/>
      <c r="F11" s="295"/>
      <c r="G11" s="295"/>
      <c r="H11" s="295"/>
      <c r="I11" s="203"/>
    </row>
    <row r="12" spans="1:9" x14ac:dyDescent="0.2">
      <c r="A12" s="26" t="s">
        <v>10</v>
      </c>
      <c r="B12" s="295" t="s">
        <v>69</v>
      </c>
      <c r="C12" s="305"/>
      <c r="D12" s="305"/>
      <c r="E12" s="305"/>
      <c r="F12" s="305"/>
      <c r="G12" s="305"/>
      <c r="H12" s="305"/>
      <c r="I12" s="204">
        <v>12</v>
      </c>
    </row>
    <row r="13" spans="1:9" x14ac:dyDescent="0.2">
      <c r="A13" s="7"/>
      <c r="B13" s="3"/>
      <c r="C13" s="3"/>
      <c r="D13" s="3"/>
      <c r="E13" s="3"/>
      <c r="F13" s="3"/>
      <c r="G13" s="3"/>
      <c r="H13" s="7"/>
      <c r="I13" s="7"/>
    </row>
    <row r="14" spans="1:9" x14ac:dyDescent="0.2">
      <c r="A14" s="296" t="s">
        <v>27</v>
      </c>
      <c r="B14" s="296"/>
      <c r="C14" s="296"/>
      <c r="D14" s="296"/>
      <c r="E14" s="296"/>
      <c r="F14" s="296"/>
      <c r="G14" s="296"/>
      <c r="H14" s="296"/>
      <c r="I14" s="296"/>
    </row>
    <row r="15" spans="1:9" x14ac:dyDescent="0.2">
      <c r="A15" s="299" t="s">
        <v>24</v>
      </c>
      <c r="B15" s="299"/>
      <c r="C15" s="299" t="s">
        <v>25</v>
      </c>
      <c r="D15" s="299"/>
      <c r="E15" s="299" t="s">
        <v>26</v>
      </c>
      <c r="F15" s="299"/>
      <c r="G15" s="299"/>
      <c r="H15" s="299"/>
      <c r="I15" s="299"/>
    </row>
    <row r="16" spans="1:9" ht="25.5" customHeight="1" x14ac:dyDescent="0.2">
      <c r="A16" s="317" t="s">
        <v>384</v>
      </c>
      <c r="B16" s="318"/>
      <c r="C16" s="319" t="s">
        <v>385</v>
      </c>
      <c r="D16" s="320"/>
      <c r="E16" s="321">
        <v>2</v>
      </c>
      <c r="F16" s="322"/>
      <c r="G16" s="322"/>
      <c r="H16" s="322"/>
      <c r="I16" s="322"/>
    </row>
    <row r="17" spans="1:9" ht="15" customHeight="1" x14ac:dyDescent="0.2">
      <c r="A17" s="47"/>
      <c r="B17" s="48"/>
      <c r="C17" s="49"/>
      <c r="D17" s="50"/>
      <c r="E17" s="51"/>
      <c r="F17" s="52"/>
      <c r="G17" s="52"/>
      <c r="H17" s="52"/>
      <c r="I17" s="52"/>
    </row>
    <row r="18" spans="1:9" ht="15" customHeight="1" x14ac:dyDescent="0.2">
      <c r="A18" s="45" t="s">
        <v>87</v>
      </c>
      <c r="B18" s="48"/>
      <c r="C18" s="49"/>
      <c r="D18" s="50"/>
      <c r="E18" s="51"/>
      <c r="F18" s="52"/>
      <c r="G18" s="52"/>
      <c r="H18" s="52"/>
      <c r="I18" s="52"/>
    </row>
    <row r="19" spans="1:9" ht="15" customHeight="1" x14ac:dyDescent="0.2">
      <c r="A19" s="45" t="s">
        <v>88</v>
      </c>
      <c r="B19" s="48"/>
      <c r="C19" s="49"/>
      <c r="D19" s="50"/>
      <c r="E19" s="51"/>
      <c r="F19" s="52"/>
      <c r="G19" s="52"/>
      <c r="H19" s="52"/>
      <c r="I19" s="52"/>
    </row>
    <row r="20" spans="1:9" ht="15" customHeight="1" x14ac:dyDescent="0.2">
      <c r="A20" s="45" t="s">
        <v>89</v>
      </c>
      <c r="B20" s="48"/>
      <c r="C20" s="49"/>
      <c r="D20" s="50"/>
      <c r="E20" s="51"/>
      <c r="F20" s="52"/>
      <c r="G20" s="52"/>
      <c r="H20" s="52"/>
      <c r="I20" s="52"/>
    </row>
    <row r="21" spans="1:9" ht="15" customHeight="1" x14ac:dyDescent="0.2">
      <c r="A21" s="45" t="s">
        <v>90</v>
      </c>
      <c r="B21" s="48"/>
      <c r="C21" s="49"/>
      <c r="D21" s="50"/>
      <c r="E21" s="51"/>
      <c r="F21" s="52"/>
      <c r="G21" s="52"/>
      <c r="H21" s="52"/>
      <c r="I21" s="52"/>
    </row>
    <row r="22" spans="1:9" ht="15" customHeight="1" x14ac:dyDescent="0.2">
      <c r="A22" s="67"/>
      <c r="B22" s="48"/>
      <c r="C22" s="49"/>
      <c r="D22" s="50"/>
      <c r="E22" s="51"/>
      <c r="F22" s="52"/>
      <c r="G22" s="52"/>
      <c r="H22" s="52"/>
      <c r="I22" s="52"/>
    </row>
    <row r="23" spans="1:9" ht="15" customHeight="1" x14ac:dyDescent="0.2">
      <c r="A23" s="46" t="s">
        <v>70</v>
      </c>
      <c r="B23" s="48"/>
      <c r="C23" s="49"/>
      <c r="D23" s="50"/>
      <c r="E23" s="51"/>
      <c r="F23" s="52"/>
      <c r="G23" s="52"/>
      <c r="H23" s="52"/>
      <c r="I23" s="52"/>
    </row>
    <row r="24" spans="1:9" ht="15" customHeight="1" x14ac:dyDescent="0.2">
      <c r="A24" s="47"/>
      <c r="B24" s="48"/>
      <c r="C24" s="49"/>
      <c r="D24" s="50"/>
      <c r="E24" s="51"/>
      <c r="F24" s="52"/>
      <c r="G24" s="52"/>
      <c r="H24" s="52"/>
      <c r="I24" s="52"/>
    </row>
    <row r="25" spans="1:9" ht="15" customHeight="1" x14ac:dyDescent="0.2">
      <c r="A25" s="46" t="s">
        <v>71</v>
      </c>
      <c r="B25" s="48"/>
      <c r="C25" s="49"/>
      <c r="D25" s="50"/>
      <c r="E25" s="51"/>
      <c r="F25" s="52"/>
      <c r="G25" s="52"/>
      <c r="H25" s="52"/>
      <c r="I25" s="52"/>
    </row>
    <row r="26" spans="1:9" ht="15" customHeight="1" x14ac:dyDescent="0.2">
      <c r="A26" s="45" t="s">
        <v>72</v>
      </c>
      <c r="B26" s="48"/>
      <c r="C26" s="49"/>
      <c r="D26" s="50"/>
      <c r="E26" s="51"/>
      <c r="F26" s="52"/>
      <c r="G26" s="52"/>
      <c r="H26" s="52"/>
      <c r="I26" s="52"/>
    </row>
    <row r="27" spans="1:9" x14ac:dyDescent="0.2">
      <c r="A27" s="296" t="s">
        <v>36</v>
      </c>
      <c r="B27" s="296"/>
      <c r="C27" s="296"/>
      <c r="D27" s="296"/>
      <c r="E27" s="296"/>
      <c r="F27" s="296"/>
      <c r="G27" s="296"/>
      <c r="H27" s="296"/>
      <c r="I27" s="296"/>
    </row>
    <row r="28" spans="1:9" x14ac:dyDescent="0.2">
      <c r="A28" s="43">
        <v>1</v>
      </c>
      <c r="B28" s="330" t="s">
        <v>6</v>
      </c>
      <c r="C28" s="330"/>
      <c r="D28" s="330"/>
      <c r="E28" s="330"/>
      <c r="F28" s="330"/>
      <c r="G28" s="330"/>
      <c r="H28" s="330"/>
      <c r="I28" s="42" t="str">
        <f>A16</f>
        <v>Vigilância orgânica</v>
      </c>
    </row>
    <row r="29" spans="1:9" x14ac:dyDescent="0.2">
      <c r="A29" s="26">
        <v>2</v>
      </c>
      <c r="B29" s="295" t="s">
        <v>37</v>
      </c>
      <c r="C29" s="295"/>
      <c r="D29" s="295"/>
      <c r="E29" s="295"/>
      <c r="F29" s="295"/>
      <c r="G29" s="295"/>
      <c r="H29" s="295"/>
      <c r="I29" s="27" t="s">
        <v>386</v>
      </c>
    </row>
    <row r="30" spans="1:9" x14ac:dyDescent="0.2">
      <c r="A30" s="26">
        <v>3</v>
      </c>
      <c r="B30" s="305" t="s">
        <v>5</v>
      </c>
      <c r="C30" s="305"/>
      <c r="D30" s="305"/>
      <c r="E30" s="305"/>
      <c r="F30" s="305"/>
      <c r="G30" s="305"/>
      <c r="H30" s="305"/>
      <c r="I30" s="143"/>
    </row>
    <row r="31" spans="1:9" x14ac:dyDescent="0.2">
      <c r="A31" s="43">
        <v>4</v>
      </c>
      <c r="B31" s="330" t="s">
        <v>4</v>
      </c>
      <c r="C31" s="330"/>
      <c r="D31" s="330"/>
      <c r="E31" s="330"/>
      <c r="F31" s="330"/>
      <c r="G31" s="330"/>
      <c r="H31" s="330"/>
      <c r="I31" s="44" t="s">
        <v>390</v>
      </c>
    </row>
    <row r="32" spans="1:9" x14ac:dyDescent="0.2">
      <c r="A32" s="26">
        <v>5</v>
      </c>
      <c r="B32" s="295" t="s">
        <v>253</v>
      </c>
      <c r="C32" s="305"/>
      <c r="D32" s="305"/>
      <c r="E32" s="305"/>
      <c r="F32" s="305"/>
      <c r="G32" s="305"/>
      <c r="H32" s="305"/>
      <c r="I32" s="144">
        <v>44562</v>
      </c>
    </row>
    <row r="33" spans="1:10" x14ac:dyDescent="0.2">
      <c r="A33" s="7"/>
      <c r="B33" s="3"/>
      <c r="C33" s="3"/>
      <c r="D33" s="3"/>
      <c r="E33" s="3"/>
      <c r="F33" s="3"/>
      <c r="G33" s="3"/>
      <c r="H33" s="3"/>
      <c r="I33" s="53"/>
    </row>
    <row r="34" spans="1:10" x14ac:dyDescent="0.2">
      <c r="A34" s="45" t="s">
        <v>73</v>
      </c>
      <c r="B34" s="3"/>
      <c r="C34" s="3"/>
      <c r="D34" s="3"/>
      <c r="E34" s="3"/>
      <c r="F34" s="3"/>
      <c r="G34" s="3"/>
      <c r="H34" s="3"/>
      <c r="I34" s="53"/>
    </row>
    <row r="35" spans="1:10" x14ac:dyDescent="0.2">
      <c r="A35" s="45" t="s">
        <v>74</v>
      </c>
      <c r="B35" s="3"/>
      <c r="C35" s="3"/>
      <c r="D35" s="3"/>
      <c r="E35" s="3"/>
      <c r="F35" s="3"/>
      <c r="G35" s="3"/>
      <c r="H35" s="3"/>
      <c r="I35" s="53"/>
    </row>
    <row r="37" spans="1:10" x14ac:dyDescent="0.2">
      <c r="A37" s="298" t="s">
        <v>23</v>
      </c>
      <c r="B37" s="298"/>
      <c r="C37" s="298"/>
      <c r="D37" s="298"/>
      <c r="E37" s="298"/>
      <c r="F37" s="298"/>
      <c r="G37" s="298"/>
      <c r="H37" s="298"/>
      <c r="I37" s="298"/>
    </row>
    <row r="38" spans="1:10" x14ac:dyDescent="0.2">
      <c r="A38" s="11">
        <v>1</v>
      </c>
      <c r="B38" s="299" t="s">
        <v>15</v>
      </c>
      <c r="C38" s="299"/>
      <c r="D38" s="299"/>
      <c r="E38" s="299"/>
      <c r="F38" s="299"/>
      <c r="G38" s="299"/>
      <c r="H38" s="11" t="s">
        <v>2</v>
      </c>
      <c r="I38" s="11" t="s">
        <v>1</v>
      </c>
    </row>
    <row r="39" spans="1:10" x14ac:dyDescent="0.2">
      <c r="A39" s="11" t="s">
        <v>7</v>
      </c>
      <c r="B39" s="295" t="s">
        <v>157</v>
      </c>
      <c r="C39" s="295"/>
      <c r="D39" s="295"/>
      <c r="E39" s="295"/>
      <c r="F39" s="295"/>
      <c r="G39" s="295"/>
      <c r="H39" s="25"/>
      <c r="I39" s="180">
        <f>I30</f>
        <v>0</v>
      </c>
    </row>
    <row r="40" spans="1:10" x14ac:dyDescent="0.2">
      <c r="A40" s="11" t="s">
        <v>8</v>
      </c>
      <c r="B40" s="295" t="s">
        <v>387</v>
      </c>
      <c r="C40" s="295"/>
      <c r="D40" s="295"/>
      <c r="E40" s="295"/>
      <c r="F40" s="295"/>
      <c r="G40" s="295"/>
      <c r="H40" s="2"/>
      <c r="I40" s="180">
        <f>I39*0.3</f>
        <v>0</v>
      </c>
      <c r="J40" s="37" t="s">
        <v>415</v>
      </c>
    </row>
    <row r="41" spans="1:10" x14ac:dyDescent="0.2">
      <c r="A41" s="11" t="s">
        <v>9</v>
      </c>
      <c r="B41" s="295" t="s">
        <v>391</v>
      </c>
      <c r="C41" s="295"/>
      <c r="D41" s="295"/>
      <c r="E41" s="295"/>
      <c r="F41" s="295"/>
      <c r="G41" s="295"/>
      <c r="H41" s="2"/>
      <c r="I41" s="180">
        <f>H41*I39</f>
        <v>0</v>
      </c>
    </row>
    <row r="42" spans="1:10" ht="27.95" customHeight="1" x14ac:dyDescent="0.2">
      <c r="A42" s="11" t="s">
        <v>10</v>
      </c>
      <c r="B42" s="343" t="s">
        <v>422</v>
      </c>
      <c r="C42" s="343"/>
      <c r="D42" s="343"/>
      <c r="E42" s="343"/>
      <c r="F42" s="343"/>
      <c r="G42" s="343"/>
      <c r="H42" s="276">
        <v>0.15</v>
      </c>
      <c r="I42" s="278">
        <f>(I39+I40)*H42</f>
        <v>0</v>
      </c>
      <c r="J42" s="37" t="s">
        <v>403</v>
      </c>
    </row>
    <row r="43" spans="1:10" ht="29.45" customHeight="1" x14ac:dyDescent="0.2">
      <c r="A43" s="11" t="s">
        <v>11</v>
      </c>
      <c r="B43" s="344" t="s">
        <v>423</v>
      </c>
      <c r="C43" s="344"/>
      <c r="D43" s="344"/>
      <c r="E43" s="344"/>
      <c r="F43" s="344"/>
      <c r="G43" s="344"/>
      <c r="H43" s="277">
        <v>0.129</v>
      </c>
      <c r="I43" s="278">
        <f>(I39+I40)*H43</f>
        <v>0</v>
      </c>
      <c r="J43" s="37" t="s">
        <v>403</v>
      </c>
    </row>
    <row r="44" spans="1:10" x14ac:dyDescent="0.2">
      <c r="A44" s="11" t="s">
        <v>12</v>
      </c>
      <c r="B44" s="295" t="s">
        <v>3</v>
      </c>
      <c r="C44" s="295"/>
      <c r="D44" s="295"/>
      <c r="E44" s="295"/>
      <c r="F44" s="295"/>
      <c r="G44" s="295"/>
      <c r="H44" s="2"/>
      <c r="I44" s="180">
        <v>0</v>
      </c>
    </row>
    <row r="45" spans="1:10" x14ac:dyDescent="0.2">
      <c r="A45" s="297" t="s">
        <v>50</v>
      </c>
      <c r="B45" s="296"/>
      <c r="C45" s="296"/>
      <c r="D45" s="296"/>
      <c r="E45" s="296"/>
      <c r="F45" s="296"/>
      <c r="G45" s="296"/>
      <c r="H45" s="296"/>
      <c r="I45" s="181">
        <f>SUM(I39:I44)</f>
        <v>0</v>
      </c>
    </row>
    <row r="46" spans="1:10" s="13" customFormat="1" x14ac:dyDescent="0.2"/>
    <row r="47" spans="1:10" s="13" customFormat="1" x14ac:dyDescent="0.2">
      <c r="A47" s="45" t="s">
        <v>76</v>
      </c>
    </row>
    <row r="48" spans="1:10" s="13" customFormat="1" x14ac:dyDescent="0.2">
      <c r="A48" s="45" t="s">
        <v>75</v>
      </c>
    </row>
    <row r="49" spans="1:11" x14ac:dyDescent="0.2">
      <c r="A49" s="4"/>
      <c r="B49" s="4"/>
      <c r="C49" s="4"/>
      <c r="D49" s="4"/>
      <c r="E49" s="4"/>
      <c r="F49" s="4"/>
      <c r="G49" s="4"/>
      <c r="H49" s="4"/>
      <c r="I49" s="5"/>
    </row>
    <row r="50" spans="1:11" x14ac:dyDescent="0.2">
      <c r="A50" s="298" t="s">
        <v>38</v>
      </c>
      <c r="B50" s="298"/>
      <c r="C50" s="298"/>
      <c r="D50" s="298"/>
      <c r="E50" s="298"/>
      <c r="F50" s="298"/>
      <c r="G50" s="298"/>
      <c r="H50" s="298"/>
      <c r="I50" s="298"/>
    </row>
    <row r="51" spans="1:11" x14ac:dyDescent="0.2">
      <c r="A51" s="59" t="s">
        <v>45</v>
      </c>
      <c r="B51" s="331" t="s">
        <v>254</v>
      </c>
      <c r="C51" s="332"/>
      <c r="D51" s="332"/>
      <c r="E51" s="332"/>
      <c r="F51" s="332"/>
      <c r="G51" s="333"/>
      <c r="H51" s="11" t="s">
        <v>2</v>
      </c>
      <c r="I51" s="11" t="s">
        <v>1</v>
      </c>
    </row>
    <row r="52" spans="1:11" x14ac:dyDescent="0.2">
      <c r="A52" s="11" t="s">
        <v>7</v>
      </c>
      <c r="B52" s="295" t="s">
        <v>319</v>
      </c>
      <c r="C52" s="295"/>
      <c r="D52" s="295"/>
      <c r="E52" s="295"/>
      <c r="F52" s="295"/>
      <c r="G52" s="295"/>
      <c r="H52" s="1">
        <f>1/12</f>
        <v>8.3333333333333329E-2</v>
      </c>
      <c r="I52" s="29">
        <f>$I$45*H52</f>
        <v>0</v>
      </c>
      <c r="K52" s="100"/>
    </row>
    <row r="53" spans="1:11" x14ac:dyDescent="0.2">
      <c r="A53" s="11" t="s">
        <v>8</v>
      </c>
      <c r="B53" s="295" t="s">
        <v>318</v>
      </c>
      <c r="C53" s="295"/>
      <c r="D53" s="295"/>
      <c r="E53" s="295"/>
      <c r="F53" s="295"/>
      <c r="G53" s="295"/>
      <c r="H53" s="28">
        <v>0.121</v>
      </c>
      <c r="I53" s="29">
        <f>$I$45*H53</f>
        <v>0</v>
      </c>
    </row>
    <row r="54" spans="1:11" x14ac:dyDescent="0.2">
      <c r="A54" s="296" t="s">
        <v>296</v>
      </c>
      <c r="B54" s="296"/>
      <c r="C54" s="296"/>
      <c r="D54" s="296"/>
      <c r="E54" s="296"/>
      <c r="F54" s="296"/>
      <c r="G54" s="296"/>
      <c r="H54" s="54">
        <f>TRUNC(SUM(H52:H53),4)</f>
        <v>0.20430000000000001</v>
      </c>
      <c r="I54" s="55">
        <f>SUM(I52:I53)</f>
        <v>0</v>
      </c>
    </row>
    <row r="55" spans="1:11" ht="21.95" customHeight="1" x14ac:dyDescent="0.2">
      <c r="A55" s="59" t="s">
        <v>9</v>
      </c>
      <c r="B55" s="324" t="s">
        <v>320</v>
      </c>
      <c r="C55" s="324"/>
      <c r="D55" s="324"/>
      <c r="E55" s="324"/>
      <c r="F55" s="324"/>
      <c r="G55" s="324"/>
      <c r="H55" s="176">
        <v>7.8200000000000006E-2</v>
      </c>
      <c r="I55" s="177">
        <f>$I$45*H55</f>
        <v>0</v>
      </c>
    </row>
    <row r="56" spans="1:11" x14ac:dyDescent="0.2">
      <c r="A56" s="296" t="s">
        <v>39</v>
      </c>
      <c r="B56" s="296"/>
      <c r="C56" s="296"/>
      <c r="D56" s="296"/>
      <c r="E56" s="296"/>
      <c r="F56" s="296"/>
      <c r="G56" s="296"/>
      <c r="H56" s="54">
        <f>TRUNC(SUM(H54:H55),4)</f>
        <v>0.28249999999999997</v>
      </c>
      <c r="I56" s="55">
        <f>SUM(I54:I55)</f>
        <v>0</v>
      </c>
    </row>
    <row r="57" spans="1:11" x14ac:dyDescent="0.2">
      <c r="A57" s="4"/>
      <c r="B57" s="4"/>
      <c r="C57" s="4"/>
      <c r="D57" s="4"/>
      <c r="E57" s="4"/>
      <c r="F57" s="4"/>
      <c r="G57" s="4"/>
      <c r="H57" s="56"/>
      <c r="I57" s="5"/>
    </row>
    <row r="58" spans="1:11" x14ac:dyDescent="0.2">
      <c r="A58" s="45" t="s">
        <v>77</v>
      </c>
      <c r="B58" s="4"/>
      <c r="C58" s="4"/>
      <c r="D58" s="4"/>
      <c r="E58" s="4"/>
      <c r="F58" s="4"/>
      <c r="G58" s="4"/>
      <c r="H58" s="56"/>
      <c r="I58" s="5"/>
    </row>
    <row r="59" spans="1:11" x14ac:dyDescent="0.2">
      <c r="A59" s="45" t="s">
        <v>236</v>
      </c>
      <c r="B59" s="4"/>
      <c r="C59" s="4"/>
      <c r="D59" s="4"/>
      <c r="E59" s="4"/>
      <c r="F59" s="4"/>
      <c r="G59" s="4"/>
      <c r="H59" s="56"/>
      <c r="I59" s="5"/>
    </row>
    <row r="60" spans="1:11" x14ac:dyDescent="0.2">
      <c r="A60" s="45" t="s">
        <v>78</v>
      </c>
      <c r="B60" s="4"/>
      <c r="C60" s="4"/>
      <c r="D60" s="4"/>
      <c r="E60" s="4"/>
      <c r="F60" s="4"/>
      <c r="G60" s="4"/>
      <c r="H60" s="56"/>
      <c r="I60" s="5"/>
    </row>
    <row r="61" spans="1:11" x14ac:dyDescent="0.2">
      <c r="A61" s="45" t="s">
        <v>79</v>
      </c>
      <c r="B61" s="13"/>
      <c r="C61" s="13"/>
      <c r="D61" s="13"/>
      <c r="E61" s="13"/>
      <c r="F61" s="13"/>
      <c r="G61" s="13"/>
      <c r="H61" s="13"/>
      <c r="I61" s="13"/>
    </row>
    <row r="62" spans="1:11" x14ac:dyDescent="0.2">
      <c r="A62" s="45" t="s">
        <v>369</v>
      </c>
      <c r="B62" s="13"/>
      <c r="C62" s="13"/>
      <c r="D62" s="13"/>
      <c r="E62" s="13"/>
      <c r="F62" s="13"/>
      <c r="G62" s="13"/>
      <c r="H62" s="13"/>
      <c r="I62" s="13"/>
    </row>
    <row r="63" spans="1:11" x14ac:dyDescent="0.2">
      <c r="A63" s="45"/>
      <c r="B63" s="13"/>
      <c r="C63" s="13"/>
      <c r="D63" s="13"/>
      <c r="E63" s="13"/>
      <c r="F63" s="13"/>
      <c r="G63" s="13"/>
      <c r="H63" s="13"/>
      <c r="I63" s="13"/>
    </row>
    <row r="64" spans="1:11" x14ac:dyDescent="0.2">
      <c r="A64" s="57"/>
      <c r="B64" s="57"/>
      <c r="C64" s="57"/>
      <c r="D64" s="57"/>
      <c r="E64" s="57"/>
      <c r="F64" s="57"/>
      <c r="G64" s="57"/>
      <c r="H64" s="57"/>
      <c r="I64" s="57"/>
    </row>
    <row r="65" spans="1:12" x14ac:dyDescent="0.2">
      <c r="A65" s="61" t="s">
        <v>46</v>
      </c>
      <c r="B65" s="281" t="s">
        <v>42</v>
      </c>
      <c r="C65" s="282"/>
      <c r="D65" s="282"/>
      <c r="E65" s="282"/>
      <c r="F65" s="282"/>
      <c r="G65" s="283"/>
      <c r="H65" s="39" t="s">
        <v>2</v>
      </c>
      <c r="I65" s="39" t="s">
        <v>1</v>
      </c>
      <c r="K65" s="37"/>
      <c r="L65" s="36"/>
    </row>
    <row r="66" spans="1:12" x14ac:dyDescent="0.2">
      <c r="A66" s="11" t="s">
        <v>7</v>
      </c>
      <c r="B66" s="295" t="s">
        <v>297</v>
      </c>
      <c r="C66" s="295"/>
      <c r="D66" s="295"/>
      <c r="E66" s="295"/>
      <c r="F66" s="295"/>
      <c r="G66" s="295"/>
      <c r="H66" s="1">
        <v>0.2</v>
      </c>
      <c r="I66" s="29">
        <f t="shared" ref="I66:I73" si="0">H66*($I$45)</f>
        <v>0</v>
      </c>
      <c r="K66" s="38"/>
      <c r="L66" s="36"/>
    </row>
    <row r="67" spans="1:12" x14ac:dyDescent="0.2">
      <c r="A67" s="11" t="s">
        <v>8</v>
      </c>
      <c r="B67" s="295" t="s">
        <v>298</v>
      </c>
      <c r="C67" s="295"/>
      <c r="D67" s="295"/>
      <c r="E67" s="295"/>
      <c r="F67" s="295"/>
      <c r="G67" s="295"/>
      <c r="H67" s="1">
        <v>2.5000000000000001E-2</v>
      </c>
      <c r="I67" s="29">
        <f t="shared" si="0"/>
        <v>0</v>
      </c>
      <c r="K67" s="37"/>
    </row>
    <row r="68" spans="1:12" x14ac:dyDescent="0.2">
      <c r="A68" s="11" t="s">
        <v>9</v>
      </c>
      <c r="B68" s="295" t="s">
        <v>299</v>
      </c>
      <c r="C68" s="295"/>
      <c r="D68" s="295"/>
      <c r="E68" s="295"/>
      <c r="F68" s="295"/>
      <c r="G68" s="295"/>
      <c r="H68" s="1">
        <v>0.03</v>
      </c>
      <c r="I68" s="29">
        <f t="shared" si="0"/>
        <v>0</v>
      </c>
      <c r="J68" s="37" t="s">
        <v>395</v>
      </c>
      <c r="K68" s="37"/>
    </row>
    <row r="69" spans="1:12" x14ac:dyDescent="0.2">
      <c r="A69" s="11" t="s">
        <v>10</v>
      </c>
      <c r="B69" s="295" t="s">
        <v>300</v>
      </c>
      <c r="C69" s="295"/>
      <c r="D69" s="295"/>
      <c r="E69" s="295"/>
      <c r="F69" s="295"/>
      <c r="G69" s="295"/>
      <c r="H69" s="1">
        <v>1.4999999999999999E-2</v>
      </c>
      <c r="I69" s="29">
        <f t="shared" si="0"/>
        <v>0</v>
      </c>
    </row>
    <row r="70" spans="1:12" x14ac:dyDescent="0.2">
      <c r="A70" s="11" t="s">
        <v>11</v>
      </c>
      <c r="B70" s="295" t="s">
        <v>301</v>
      </c>
      <c r="C70" s="295"/>
      <c r="D70" s="295"/>
      <c r="E70" s="295"/>
      <c r="F70" s="295"/>
      <c r="G70" s="295"/>
      <c r="H70" s="1">
        <v>0.01</v>
      </c>
      <c r="I70" s="29">
        <f t="shared" si="0"/>
        <v>0</v>
      </c>
    </row>
    <row r="71" spans="1:12" x14ac:dyDescent="0.2">
      <c r="A71" s="11" t="s">
        <v>12</v>
      </c>
      <c r="B71" s="295" t="s">
        <v>302</v>
      </c>
      <c r="C71" s="295"/>
      <c r="D71" s="295"/>
      <c r="E71" s="295"/>
      <c r="F71" s="295"/>
      <c r="G71" s="295"/>
      <c r="H71" s="1">
        <v>6.0000000000000001E-3</v>
      </c>
      <c r="I71" s="29">
        <f t="shared" si="0"/>
        <v>0</v>
      </c>
    </row>
    <row r="72" spans="1:12" x14ac:dyDescent="0.2">
      <c r="A72" s="11" t="s">
        <v>13</v>
      </c>
      <c r="B72" s="295" t="s">
        <v>303</v>
      </c>
      <c r="C72" s="295"/>
      <c r="D72" s="295"/>
      <c r="E72" s="295"/>
      <c r="F72" s="295"/>
      <c r="G72" s="295"/>
      <c r="H72" s="1">
        <v>2E-3</v>
      </c>
      <c r="I72" s="29">
        <f t="shared" si="0"/>
        <v>0</v>
      </c>
    </row>
    <row r="73" spans="1:12" x14ac:dyDescent="0.2">
      <c r="A73" s="11" t="s">
        <v>14</v>
      </c>
      <c r="B73" s="295" t="s">
        <v>304</v>
      </c>
      <c r="C73" s="295"/>
      <c r="D73" s="295"/>
      <c r="E73" s="295"/>
      <c r="F73" s="295"/>
      <c r="G73" s="295"/>
      <c r="H73" s="1">
        <v>0.08</v>
      </c>
      <c r="I73" s="29">
        <f t="shared" si="0"/>
        <v>0</v>
      </c>
    </row>
    <row r="74" spans="1:12" x14ac:dyDescent="0.2">
      <c r="A74" s="296" t="s">
        <v>41</v>
      </c>
      <c r="B74" s="296"/>
      <c r="C74" s="296"/>
      <c r="D74" s="296"/>
      <c r="E74" s="296"/>
      <c r="F74" s="296"/>
      <c r="G74" s="296"/>
      <c r="H74" s="54">
        <f>SUM(H66:H73)</f>
        <v>0.36800000000000005</v>
      </c>
      <c r="I74" s="55">
        <f>SUM(I66:I73)</f>
        <v>0</v>
      </c>
      <c r="K74" s="24"/>
    </row>
    <row r="75" spans="1:12" x14ac:dyDescent="0.2">
      <c r="A75" s="4"/>
      <c r="B75" s="4"/>
      <c r="C75" s="4"/>
      <c r="D75" s="4"/>
      <c r="E75" s="4"/>
      <c r="F75" s="4"/>
      <c r="G75" s="4"/>
      <c r="H75" s="56"/>
      <c r="I75" s="5"/>
      <c r="K75" s="24"/>
    </row>
    <row r="76" spans="1:12" x14ac:dyDescent="0.2">
      <c r="A76" s="45" t="s">
        <v>144</v>
      </c>
      <c r="B76" s="4"/>
      <c r="C76" s="4"/>
      <c r="D76" s="4"/>
      <c r="E76" s="4"/>
      <c r="F76" s="4"/>
      <c r="G76" s="4"/>
      <c r="H76" s="56"/>
      <c r="I76" s="5"/>
      <c r="K76" s="24"/>
    </row>
    <row r="77" spans="1:12" x14ac:dyDescent="0.2">
      <c r="A77" s="45" t="s">
        <v>80</v>
      </c>
      <c r="B77" s="4"/>
      <c r="C77" s="4"/>
      <c r="D77" s="4"/>
      <c r="E77" s="4"/>
      <c r="F77" s="4"/>
      <c r="G77" s="4"/>
      <c r="H77" s="56"/>
      <c r="I77" s="5"/>
      <c r="K77" s="24"/>
    </row>
    <row r="78" spans="1:12" x14ac:dyDescent="0.2">
      <c r="A78" s="45" t="s">
        <v>81</v>
      </c>
      <c r="B78" s="4"/>
      <c r="C78" s="4"/>
      <c r="D78" s="4"/>
      <c r="E78" s="4"/>
      <c r="F78" s="4"/>
      <c r="G78" s="4"/>
      <c r="H78" s="56"/>
      <c r="I78" s="5"/>
      <c r="K78" s="24"/>
    </row>
    <row r="79" spans="1:12" x14ac:dyDescent="0.2">
      <c r="A79" s="45" t="s">
        <v>82</v>
      </c>
      <c r="B79" s="4"/>
      <c r="C79" s="4"/>
      <c r="D79" s="4"/>
      <c r="E79" s="4"/>
      <c r="F79" s="4"/>
      <c r="G79" s="4"/>
      <c r="H79" s="56"/>
      <c r="I79" s="5"/>
      <c r="K79" s="24"/>
    </row>
    <row r="80" spans="1:12" x14ac:dyDescent="0.2">
      <c r="A80" s="45" t="s">
        <v>237</v>
      </c>
      <c r="B80" s="4"/>
      <c r="C80" s="4"/>
      <c r="D80" s="4"/>
      <c r="E80" s="4"/>
      <c r="F80" s="4"/>
      <c r="G80" s="4"/>
      <c r="H80" s="56"/>
      <c r="I80" s="5"/>
      <c r="K80" s="24"/>
    </row>
    <row r="81" spans="1:10" x14ac:dyDescent="0.2">
      <c r="A81" s="13"/>
      <c r="B81" s="13"/>
      <c r="C81" s="13"/>
      <c r="D81" s="13"/>
      <c r="E81" s="13"/>
      <c r="F81" s="13"/>
      <c r="G81" s="13"/>
      <c r="H81" s="13"/>
      <c r="I81" s="13"/>
    </row>
    <row r="82" spans="1:10" x14ac:dyDescent="0.2">
      <c r="A82" s="61" t="s">
        <v>47</v>
      </c>
      <c r="B82" s="301" t="s">
        <v>43</v>
      </c>
      <c r="C82" s="302"/>
      <c r="D82" s="302"/>
      <c r="E82" s="302"/>
      <c r="F82" s="302"/>
      <c r="G82" s="303"/>
      <c r="H82" s="54"/>
      <c r="I82" s="39" t="s">
        <v>1</v>
      </c>
    </row>
    <row r="83" spans="1:10" x14ac:dyDescent="0.2">
      <c r="A83" s="11" t="s">
        <v>7</v>
      </c>
      <c r="B83" s="300" t="s">
        <v>307</v>
      </c>
      <c r="C83" s="300"/>
      <c r="D83" s="300"/>
      <c r="E83" s="300"/>
      <c r="F83" s="300"/>
      <c r="G83" s="300"/>
      <c r="H83" s="27" t="s">
        <v>0</v>
      </c>
      <c r="I83" s="31">
        <f>'Mód2.3'!E12</f>
        <v>0</v>
      </c>
    </row>
    <row r="84" spans="1:10" x14ac:dyDescent="0.2">
      <c r="A84" s="11" t="s">
        <v>8</v>
      </c>
      <c r="B84" s="300" t="s">
        <v>305</v>
      </c>
      <c r="C84" s="300"/>
      <c r="D84" s="300"/>
      <c r="E84" s="300"/>
      <c r="F84" s="300"/>
      <c r="G84" s="300"/>
      <c r="H84" s="27" t="s">
        <v>0</v>
      </c>
      <c r="I84" s="31">
        <f>'Mód2.3'!E25</f>
        <v>0</v>
      </c>
    </row>
    <row r="85" spans="1:10" x14ac:dyDescent="0.2">
      <c r="A85" s="11" t="s">
        <v>9</v>
      </c>
      <c r="B85" s="300" t="s">
        <v>306</v>
      </c>
      <c r="C85" s="300"/>
      <c r="D85" s="300"/>
      <c r="E85" s="300"/>
      <c r="F85" s="300"/>
      <c r="G85" s="300"/>
      <c r="H85" s="27" t="s">
        <v>0</v>
      </c>
      <c r="I85" s="31">
        <f>'Mód2.3'!E33</f>
        <v>0</v>
      </c>
    </row>
    <row r="86" spans="1:10" ht="25.5" customHeight="1" x14ac:dyDescent="0.2">
      <c r="A86" s="59" t="s">
        <v>10</v>
      </c>
      <c r="B86" s="325" t="s">
        <v>308</v>
      </c>
      <c r="C86" s="325"/>
      <c r="D86" s="325"/>
      <c r="E86" s="325"/>
      <c r="F86" s="325"/>
      <c r="G86" s="325"/>
      <c r="H86" s="41" t="s">
        <v>0</v>
      </c>
      <c r="I86" s="182">
        <f>'Mód2.3'!E42</f>
        <v>0</v>
      </c>
    </row>
    <row r="87" spans="1:10" x14ac:dyDescent="0.2">
      <c r="A87" s="11" t="s">
        <v>11</v>
      </c>
      <c r="B87" s="300" t="s">
        <v>309</v>
      </c>
      <c r="C87" s="300"/>
      <c r="D87" s="300"/>
      <c r="E87" s="300"/>
      <c r="F87" s="300"/>
      <c r="G87" s="300"/>
      <c r="H87" s="27" t="s">
        <v>0</v>
      </c>
      <c r="I87" s="31">
        <f>'Mód2.3'!E52</f>
        <v>0</v>
      </c>
    </row>
    <row r="88" spans="1:10" x14ac:dyDescent="0.2">
      <c r="A88" s="11" t="s">
        <v>12</v>
      </c>
      <c r="B88" s="300" t="s">
        <v>310</v>
      </c>
      <c r="C88" s="300"/>
      <c r="D88" s="300"/>
      <c r="E88" s="300"/>
      <c r="F88" s="300"/>
      <c r="G88" s="300"/>
      <c r="H88" s="27" t="s">
        <v>0</v>
      </c>
      <c r="I88" s="31">
        <f>'Mód2.3'!E60</f>
        <v>0</v>
      </c>
    </row>
    <row r="89" spans="1:10" x14ac:dyDescent="0.2">
      <c r="A89" s="11" t="s">
        <v>13</v>
      </c>
      <c r="B89" s="292" t="s">
        <v>398</v>
      </c>
      <c r="C89" s="293"/>
      <c r="D89" s="293"/>
      <c r="E89" s="293"/>
      <c r="F89" s="293"/>
      <c r="G89" s="294"/>
      <c r="H89" s="27"/>
      <c r="I89" s="31">
        <f>(I39+I40)/220*1.5*15*1.2</f>
        <v>0</v>
      </c>
      <c r="J89" s="37" t="s">
        <v>399</v>
      </c>
    </row>
    <row r="90" spans="1:10" x14ac:dyDescent="0.2">
      <c r="A90" s="296" t="s">
        <v>44</v>
      </c>
      <c r="B90" s="296"/>
      <c r="C90" s="296"/>
      <c r="D90" s="296"/>
      <c r="E90" s="296"/>
      <c r="F90" s="296"/>
      <c r="G90" s="296"/>
      <c r="H90" s="296"/>
      <c r="I90" s="55">
        <f>SUM(I83:I89)</f>
        <v>0</v>
      </c>
    </row>
    <row r="91" spans="1:10" x14ac:dyDescent="0.2">
      <c r="A91" s="4"/>
      <c r="B91" s="4"/>
      <c r="C91" s="4"/>
      <c r="D91" s="4"/>
      <c r="E91" s="4"/>
      <c r="F91" s="4"/>
      <c r="G91" s="4"/>
      <c r="H91" s="4"/>
      <c r="I91" s="5"/>
    </row>
    <row r="92" spans="1:10" x14ac:dyDescent="0.2">
      <c r="A92" s="45" t="s">
        <v>83</v>
      </c>
      <c r="B92" s="4"/>
      <c r="C92" s="4"/>
      <c r="D92" s="4"/>
      <c r="E92" s="4"/>
      <c r="F92" s="4"/>
      <c r="G92" s="4"/>
      <c r="H92" s="4"/>
      <c r="I92" s="5"/>
    </row>
    <row r="93" spans="1:10" x14ac:dyDescent="0.2">
      <c r="A93" s="45" t="s">
        <v>84</v>
      </c>
      <c r="B93" s="4"/>
      <c r="C93" s="4"/>
      <c r="D93" s="4"/>
      <c r="E93" s="4"/>
      <c r="F93" s="4"/>
      <c r="G93" s="4"/>
      <c r="H93" s="4"/>
      <c r="I93" s="5"/>
    </row>
    <row r="94" spans="1:10" x14ac:dyDescent="0.2">
      <c r="A94" s="45" t="s">
        <v>85</v>
      </c>
      <c r="B94" s="4"/>
      <c r="C94" s="4"/>
      <c r="D94" s="4"/>
      <c r="E94" s="4"/>
      <c r="F94" s="4"/>
      <c r="G94" s="4"/>
      <c r="H94" s="4"/>
      <c r="I94" s="5"/>
    </row>
    <row r="95" spans="1:10" x14ac:dyDescent="0.2">
      <c r="A95" s="45" t="s">
        <v>255</v>
      </c>
      <c r="B95" s="4"/>
      <c r="C95" s="4"/>
      <c r="D95" s="4"/>
      <c r="E95" s="4"/>
      <c r="F95" s="4"/>
      <c r="G95" s="4"/>
      <c r="H95" s="4"/>
      <c r="I95" s="5"/>
    </row>
    <row r="96" spans="1:10" x14ac:dyDescent="0.2">
      <c r="A96" s="13"/>
      <c r="B96" s="13"/>
      <c r="C96" s="13"/>
      <c r="D96" s="13"/>
      <c r="E96" s="13"/>
      <c r="F96" s="13"/>
      <c r="G96" s="13"/>
      <c r="H96" s="13"/>
      <c r="I96" s="13"/>
    </row>
    <row r="97" spans="1:11" x14ac:dyDescent="0.2">
      <c r="A97" s="61">
        <v>2</v>
      </c>
      <c r="B97" s="60" t="s">
        <v>256</v>
      </c>
      <c r="C97" s="60"/>
      <c r="D97" s="60"/>
      <c r="E97" s="60"/>
      <c r="F97" s="60"/>
      <c r="G97" s="60"/>
      <c r="H97" s="60"/>
      <c r="I97" s="60"/>
    </row>
    <row r="98" spans="1:11" x14ac:dyDescent="0.2">
      <c r="A98" s="299" t="s">
        <v>48</v>
      </c>
      <c r="B98" s="299"/>
      <c r="C98" s="299"/>
      <c r="D98" s="299"/>
      <c r="E98" s="299"/>
      <c r="F98" s="299"/>
      <c r="G98" s="299"/>
      <c r="H98" s="299"/>
      <c r="I98" s="11" t="s">
        <v>1</v>
      </c>
    </row>
    <row r="99" spans="1:11" x14ac:dyDescent="0.2">
      <c r="A99" s="11" t="s">
        <v>45</v>
      </c>
      <c r="B99" s="285" t="s">
        <v>257</v>
      </c>
      <c r="C99" s="285"/>
      <c r="D99" s="285"/>
      <c r="E99" s="285"/>
      <c r="F99" s="285"/>
      <c r="G99" s="285"/>
      <c r="H99" s="285"/>
      <c r="I99" s="29">
        <f>I56</f>
        <v>0</v>
      </c>
    </row>
    <row r="100" spans="1:11" x14ac:dyDescent="0.2">
      <c r="A100" s="11" t="s">
        <v>46</v>
      </c>
      <c r="B100" s="285" t="s">
        <v>261</v>
      </c>
      <c r="C100" s="285"/>
      <c r="D100" s="285"/>
      <c r="E100" s="285"/>
      <c r="F100" s="285"/>
      <c r="G100" s="285"/>
      <c r="H100" s="285"/>
      <c r="I100" s="29">
        <f>I74</f>
        <v>0</v>
      </c>
    </row>
    <row r="101" spans="1:11" x14ac:dyDescent="0.2">
      <c r="A101" s="11" t="s">
        <v>47</v>
      </c>
      <c r="B101" s="285" t="s">
        <v>49</v>
      </c>
      <c r="C101" s="285"/>
      <c r="D101" s="285"/>
      <c r="E101" s="285"/>
      <c r="F101" s="285"/>
      <c r="G101" s="285"/>
      <c r="H101" s="285"/>
      <c r="I101" s="29">
        <f>I90</f>
        <v>0</v>
      </c>
    </row>
    <row r="102" spans="1:11" x14ac:dyDescent="0.2">
      <c r="A102" s="297" t="s">
        <v>51</v>
      </c>
      <c r="B102" s="297"/>
      <c r="C102" s="297"/>
      <c r="D102" s="297"/>
      <c r="E102" s="297"/>
      <c r="F102" s="297"/>
      <c r="G102" s="297"/>
      <c r="H102" s="297"/>
      <c r="I102" s="142">
        <f>SUM(I99:I101)</f>
        <v>0</v>
      </c>
      <c r="K102" s="10"/>
    </row>
    <row r="103" spans="1:11" x14ac:dyDescent="0.2">
      <c r="A103" s="306"/>
      <c r="B103" s="307"/>
      <c r="C103" s="307"/>
      <c r="D103" s="307"/>
      <c r="E103" s="307"/>
      <c r="F103" s="307"/>
      <c r="G103" s="307"/>
      <c r="H103" s="307"/>
      <c r="I103" s="307"/>
    </row>
    <row r="104" spans="1:11" x14ac:dyDescent="0.2">
      <c r="A104" s="298" t="s">
        <v>52</v>
      </c>
      <c r="B104" s="298"/>
      <c r="C104" s="298"/>
      <c r="D104" s="298"/>
      <c r="E104" s="298"/>
      <c r="F104" s="298"/>
      <c r="G104" s="298"/>
      <c r="H104" s="298"/>
      <c r="I104" s="298"/>
    </row>
    <row r="105" spans="1:11" x14ac:dyDescent="0.2">
      <c r="A105" s="11">
        <v>3</v>
      </c>
      <c r="B105" s="299" t="s">
        <v>53</v>
      </c>
      <c r="C105" s="299"/>
      <c r="D105" s="299"/>
      <c r="E105" s="299"/>
      <c r="F105" s="299"/>
      <c r="G105" s="299"/>
      <c r="H105" s="11" t="s">
        <v>2</v>
      </c>
      <c r="I105" s="11" t="s">
        <v>1</v>
      </c>
    </row>
    <row r="106" spans="1:11" x14ac:dyDescent="0.2">
      <c r="A106" s="11" t="s">
        <v>7</v>
      </c>
      <c r="B106" s="295" t="s">
        <v>313</v>
      </c>
      <c r="C106" s="295"/>
      <c r="D106" s="295"/>
      <c r="E106" s="295"/>
      <c r="F106" s="295"/>
      <c r="G106" s="295"/>
      <c r="H106" s="1">
        <v>4.1999999999999997E-3</v>
      </c>
      <c r="I106" s="29">
        <f>H106*I45</f>
        <v>0</v>
      </c>
    </row>
    <row r="107" spans="1:11" x14ac:dyDescent="0.2">
      <c r="A107" s="59" t="s">
        <v>8</v>
      </c>
      <c r="B107" s="324" t="s">
        <v>311</v>
      </c>
      <c r="C107" s="324"/>
      <c r="D107" s="324"/>
      <c r="E107" s="324"/>
      <c r="F107" s="324"/>
      <c r="G107" s="324"/>
      <c r="H107" s="176">
        <f>H73</f>
        <v>0.08</v>
      </c>
      <c r="I107" s="177">
        <f>I106*H107</f>
        <v>0</v>
      </c>
    </row>
    <row r="108" spans="1:11" ht="24.75" customHeight="1" x14ac:dyDescent="0.2">
      <c r="A108" s="59" t="s">
        <v>9</v>
      </c>
      <c r="B108" s="324" t="s">
        <v>314</v>
      </c>
      <c r="C108" s="324"/>
      <c r="D108" s="324"/>
      <c r="E108" s="324"/>
      <c r="F108" s="324"/>
      <c r="G108" s="324"/>
      <c r="H108" s="176">
        <v>2E-3</v>
      </c>
      <c r="I108" s="177">
        <f>H108*I45</f>
        <v>0</v>
      </c>
    </row>
    <row r="109" spans="1:11" x14ac:dyDescent="0.2">
      <c r="A109" s="11" t="s">
        <v>10</v>
      </c>
      <c r="B109" s="295" t="s">
        <v>312</v>
      </c>
      <c r="C109" s="295"/>
      <c r="D109" s="295"/>
      <c r="E109" s="295"/>
      <c r="F109" s="295"/>
      <c r="G109" s="295"/>
      <c r="H109" s="1">
        <v>1.9400000000000001E-2</v>
      </c>
      <c r="I109" s="29">
        <f>H109*I45</f>
        <v>0</v>
      </c>
    </row>
    <row r="110" spans="1:11" x14ac:dyDescent="0.2">
      <c r="A110" s="11" t="s">
        <v>11</v>
      </c>
      <c r="B110" s="326" t="s">
        <v>238</v>
      </c>
      <c r="C110" s="326"/>
      <c r="D110" s="326"/>
      <c r="E110" s="326"/>
      <c r="F110" s="326"/>
      <c r="G110" s="326"/>
      <c r="H110" s="28">
        <f>H74</f>
        <v>0.36800000000000005</v>
      </c>
      <c r="I110" s="29">
        <f>I109*H110</f>
        <v>0</v>
      </c>
    </row>
    <row r="111" spans="1:11" ht="25.5" customHeight="1" x14ac:dyDescent="0.2">
      <c r="A111" s="59" t="s">
        <v>12</v>
      </c>
      <c r="B111" s="324" t="s">
        <v>315</v>
      </c>
      <c r="C111" s="324"/>
      <c r="D111" s="324"/>
      <c r="E111" s="324"/>
      <c r="F111" s="324"/>
      <c r="G111" s="324"/>
      <c r="H111" s="176">
        <v>3.7999999999999999E-2</v>
      </c>
      <c r="I111" s="177">
        <f>H111*I45</f>
        <v>0</v>
      </c>
      <c r="K111" s="10"/>
    </row>
    <row r="112" spans="1:11" x14ac:dyDescent="0.2">
      <c r="A112" s="297" t="s">
        <v>54</v>
      </c>
      <c r="B112" s="297"/>
      <c r="C112" s="297"/>
      <c r="D112" s="297"/>
      <c r="E112" s="297"/>
      <c r="F112" s="297"/>
      <c r="G112" s="297"/>
      <c r="H112" s="54"/>
      <c r="I112" s="142">
        <f>SUM(I106:I111)</f>
        <v>0</v>
      </c>
    </row>
    <row r="113" spans="1:11" x14ac:dyDescent="0.2">
      <c r="A113" s="327"/>
      <c r="B113" s="328"/>
      <c r="C113" s="328"/>
      <c r="D113" s="328"/>
      <c r="E113" s="328"/>
      <c r="F113" s="328"/>
      <c r="G113" s="328"/>
      <c r="H113" s="328"/>
      <c r="I113" s="328"/>
    </row>
    <row r="114" spans="1:11" x14ac:dyDescent="0.2">
      <c r="A114" s="298" t="s">
        <v>55</v>
      </c>
      <c r="B114" s="298"/>
      <c r="C114" s="298"/>
      <c r="D114" s="298"/>
      <c r="E114" s="298"/>
      <c r="F114" s="298"/>
      <c r="G114" s="298"/>
      <c r="H114" s="298"/>
      <c r="I114" s="298"/>
    </row>
    <row r="115" spans="1:11" x14ac:dyDescent="0.2">
      <c r="A115" s="4"/>
      <c r="B115" s="4"/>
      <c r="C115" s="4"/>
      <c r="D115" s="4"/>
      <c r="E115" s="4"/>
      <c r="F115" s="4"/>
      <c r="G115" s="4"/>
      <c r="H115" s="4"/>
      <c r="I115" s="4"/>
    </row>
    <row r="116" spans="1:11" x14ac:dyDescent="0.2">
      <c r="A116" s="45" t="s">
        <v>239</v>
      </c>
      <c r="B116" s="4"/>
      <c r="C116" s="4"/>
      <c r="D116" s="4"/>
      <c r="E116" s="4"/>
      <c r="F116" s="4"/>
      <c r="G116" s="4"/>
      <c r="H116" s="4"/>
      <c r="I116" s="4"/>
    </row>
    <row r="117" spans="1:11" x14ac:dyDescent="0.2">
      <c r="A117" s="45" t="s">
        <v>240</v>
      </c>
      <c r="B117" s="4"/>
      <c r="C117" s="4"/>
      <c r="D117" s="4"/>
      <c r="E117" s="4"/>
      <c r="F117" s="4"/>
      <c r="G117" s="4"/>
      <c r="H117" s="4"/>
      <c r="I117" s="4"/>
    </row>
    <row r="118" spans="1:11" x14ac:dyDescent="0.2">
      <c r="A118" s="4"/>
      <c r="B118" s="4"/>
      <c r="C118" s="4"/>
      <c r="D118" s="4"/>
      <c r="E118" s="4"/>
      <c r="F118" s="4"/>
      <c r="G118" s="4"/>
      <c r="H118" s="4"/>
      <c r="I118" s="4"/>
    </row>
    <row r="119" spans="1:11" x14ac:dyDescent="0.2">
      <c r="A119" s="61" t="s">
        <v>20</v>
      </c>
      <c r="B119" s="296" t="s">
        <v>241</v>
      </c>
      <c r="C119" s="296"/>
      <c r="D119" s="296"/>
      <c r="E119" s="296"/>
      <c r="F119" s="296"/>
      <c r="G119" s="296"/>
      <c r="H119" s="39" t="s">
        <v>2</v>
      </c>
      <c r="I119" s="39" t="s">
        <v>1</v>
      </c>
    </row>
    <row r="120" spans="1:11" x14ac:dyDescent="0.2">
      <c r="A120" s="61" t="s">
        <v>7</v>
      </c>
      <c r="B120" s="295" t="s">
        <v>376</v>
      </c>
      <c r="C120" s="295"/>
      <c r="D120" s="295"/>
      <c r="E120" s="295"/>
      <c r="F120" s="295"/>
      <c r="G120" s="295"/>
      <c r="H120" s="55"/>
      <c r="I120" s="55"/>
    </row>
    <row r="121" spans="1:11" x14ac:dyDescent="0.2">
      <c r="A121" s="11" t="s">
        <v>8</v>
      </c>
      <c r="B121" s="295" t="s">
        <v>321</v>
      </c>
      <c r="C121" s="295"/>
      <c r="D121" s="295"/>
      <c r="E121" s="295"/>
      <c r="F121" s="295"/>
      <c r="G121" s="295"/>
      <c r="H121" s="6">
        <v>1.67E-2</v>
      </c>
      <c r="I121" s="29">
        <f>H121*$I$45</f>
        <v>0</v>
      </c>
      <c r="J121" s="37" t="s">
        <v>394</v>
      </c>
      <c r="K121" s="179"/>
    </row>
    <row r="122" spans="1:11" x14ac:dyDescent="0.2">
      <c r="A122" s="11" t="s">
        <v>9</v>
      </c>
      <c r="B122" s="295" t="s">
        <v>322</v>
      </c>
      <c r="C122" s="295"/>
      <c r="D122" s="295"/>
      <c r="E122" s="295"/>
      <c r="F122" s="295"/>
      <c r="G122" s="295"/>
      <c r="H122" s="6">
        <v>2.0000000000000001E-4</v>
      </c>
      <c r="I122" s="29">
        <f>H122*$I$45</f>
        <v>0</v>
      </c>
      <c r="J122" s="37" t="s">
        <v>394</v>
      </c>
      <c r="K122" s="179"/>
    </row>
    <row r="123" spans="1:11" x14ac:dyDescent="0.2">
      <c r="A123" s="59" t="s">
        <v>10</v>
      </c>
      <c r="B123" s="324" t="s">
        <v>323</v>
      </c>
      <c r="C123" s="324"/>
      <c r="D123" s="324"/>
      <c r="E123" s="324"/>
      <c r="F123" s="324"/>
      <c r="G123" s="324"/>
      <c r="H123" s="176">
        <v>6.9999999999999999E-4</v>
      </c>
      <c r="I123" s="177">
        <f>H123*$I$45</f>
        <v>0</v>
      </c>
      <c r="J123" s="37" t="s">
        <v>394</v>
      </c>
    </row>
    <row r="124" spans="1:11" x14ac:dyDescent="0.2">
      <c r="A124" s="11" t="s">
        <v>11</v>
      </c>
      <c r="B124" s="295" t="s">
        <v>324</v>
      </c>
      <c r="C124" s="295"/>
      <c r="D124" s="295"/>
      <c r="E124" s="295"/>
      <c r="F124" s="295"/>
      <c r="G124" s="295"/>
      <c r="H124" s="6">
        <v>2.8999999999999998E-3</v>
      </c>
      <c r="I124" s="29">
        <f>H124*$I$45</f>
        <v>0</v>
      </c>
      <c r="J124" s="37" t="s">
        <v>394</v>
      </c>
    </row>
    <row r="125" spans="1:11" x14ac:dyDescent="0.2">
      <c r="A125" s="11" t="s">
        <v>12</v>
      </c>
      <c r="B125" s="295" t="s">
        <v>242</v>
      </c>
      <c r="C125" s="295"/>
      <c r="D125" s="295"/>
      <c r="E125" s="295"/>
      <c r="F125" s="295"/>
      <c r="G125" s="295"/>
      <c r="H125" s="6"/>
      <c r="I125" s="29">
        <f t="shared" ref="I125" si="1">H125*$I$45</f>
        <v>0</v>
      </c>
      <c r="J125" s="37" t="s">
        <v>394</v>
      </c>
    </row>
    <row r="126" spans="1:11" x14ac:dyDescent="0.2">
      <c r="A126" s="296" t="s">
        <v>317</v>
      </c>
      <c r="B126" s="296"/>
      <c r="C126" s="296"/>
      <c r="D126" s="296"/>
      <c r="E126" s="296"/>
      <c r="F126" s="296"/>
      <c r="G126" s="296"/>
      <c r="H126" s="54"/>
      <c r="I126" s="55">
        <f>SUM(I121:I125)</f>
        <v>0</v>
      </c>
    </row>
    <row r="127" spans="1:11" x14ac:dyDescent="0.2">
      <c r="A127" s="11" t="s">
        <v>12</v>
      </c>
      <c r="B127" s="295" t="s">
        <v>316</v>
      </c>
      <c r="C127" s="295"/>
      <c r="D127" s="295"/>
      <c r="E127" s="295"/>
      <c r="F127" s="295"/>
      <c r="G127" s="295"/>
      <c r="H127" s="1">
        <f>H74</f>
        <v>0.36800000000000005</v>
      </c>
      <c r="I127" s="29">
        <f>I126*H127</f>
        <v>0</v>
      </c>
    </row>
    <row r="128" spans="1:11" x14ac:dyDescent="0.2">
      <c r="A128" s="296" t="s">
        <v>17</v>
      </c>
      <c r="B128" s="296"/>
      <c r="C128" s="296"/>
      <c r="D128" s="296"/>
      <c r="E128" s="296"/>
      <c r="F128" s="296"/>
      <c r="G128" s="296"/>
      <c r="H128" s="54"/>
      <c r="I128" s="55">
        <f>SUM(I126:I127)</f>
        <v>0</v>
      </c>
    </row>
    <row r="129" spans="1:9" x14ac:dyDescent="0.2">
      <c r="A129" s="4"/>
      <c r="B129" s="4"/>
      <c r="C129" s="4"/>
      <c r="D129" s="4"/>
      <c r="E129" s="4"/>
      <c r="F129" s="4"/>
      <c r="G129" s="4"/>
      <c r="H129" s="4"/>
      <c r="I129" s="4"/>
    </row>
    <row r="130" spans="1:9" x14ac:dyDescent="0.2">
      <c r="A130" s="61" t="s">
        <v>21</v>
      </c>
      <c r="B130" s="301" t="s">
        <v>243</v>
      </c>
      <c r="C130" s="302"/>
      <c r="D130" s="302"/>
      <c r="E130" s="302"/>
      <c r="F130" s="302"/>
      <c r="G130" s="303"/>
      <c r="H130" s="39" t="s">
        <v>2</v>
      </c>
      <c r="I130" s="39" t="s">
        <v>1</v>
      </c>
    </row>
    <row r="131" spans="1:9" x14ac:dyDescent="0.2">
      <c r="A131" s="11" t="s">
        <v>7</v>
      </c>
      <c r="B131" s="292" t="s">
        <v>258</v>
      </c>
      <c r="C131" s="293"/>
      <c r="D131" s="293"/>
      <c r="E131" s="293"/>
      <c r="F131" s="293"/>
      <c r="G131" s="294"/>
      <c r="H131" s="6">
        <v>0</v>
      </c>
      <c r="I131" s="29">
        <v>0</v>
      </c>
    </row>
    <row r="132" spans="1:9" x14ac:dyDescent="0.2">
      <c r="A132" s="301" t="s">
        <v>18</v>
      </c>
      <c r="B132" s="302"/>
      <c r="C132" s="302"/>
      <c r="D132" s="302"/>
      <c r="E132" s="302"/>
      <c r="F132" s="302"/>
      <c r="G132" s="303"/>
      <c r="H132" s="54">
        <f>TRUNC(SUM(H131),4)</f>
        <v>0</v>
      </c>
      <c r="I132" s="55">
        <f>SUM(I131)</f>
        <v>0</v>
      </c>
    </row>
    <row r="133" spans="1:9" x14ac:dyDescent="0.2">
      <c r="A133" s="63"/>
      <c r="B133" s="57"/>
      <c r="C133" s="57"/>
      <c r="D133" s="57"/>
      <c r="E133" s="57"/>
      <c r="F133" s="57"/>
      <c r="G133" s="57"/>
      <c r="H133" s="57"/>
      <c r="I133" s="57"/>
    </row>
    <row r="134" spans="1:9" x14ac:dyDescent="0.2">
      <c r="A134" s="296" t="s">
        <v>56</v>
      </c>
      <c r="B134" s="296"/>
      <c r="C134" s="296"/>
      <c r="D134" s="296"/>
      <c r="E134" s="296"/>
      <c r="F134" s="296"/>
      <c r="G134" s="296"/>
      <c r="H134" s="296"/>
      <c r="I134" s="296"/>
    </row>
    <row r="135" spans="1:9" x14ac:dyDescent="0.2">
      <c r="A135" s="59">
        <v>4</v>
      </c>
      <c r="B135" s="308" t="s">
        <v>57</v>
      </c>
      <c r="C135" s="309"/>
      <c r="D135" s="309"/>
      <c r="E135" s="309"/>
      <c r="F135" s="309"/>
      <c r="G135" s="310"/>
      <c r="H135" s="58"/>
      <c r="I135" s="11" t="s">
        <v>1</v>
      </c>
    </row>
    <row r="136" spans="1:9" x14ac:dyDescent="0.2">
      <c r="A136" s="11" t="s">
        <v>20</v>
      </c>
      <c r="B136" s="311" t="s">
        <v>244</v>
      </c>
      <c r="C136" s="312"/>
      <c r="D136" s="312"/>
      <c r="E136" s="312"/>
      <c r="F136" s="312"/>
      <c r="G136" s="313"/>
      <c r="H136" s="25"/>
      <c r="I136" s="29">
        <f>I128</f>
        <v>0</v>
      </c>
    </row>
    <row r="137" spans="1:9" x14ac:dyDescent="0.2">
      <c r="A137" s="11" t="s">
        <v>21</v>
      </c>
      <c r="B137" s="311" t="s">
        <v>245</v>
      </c>
      <c r="C137" s="312"/>
      <c r="D137" s="312"/>
      <c r="E137" s="312"/>
      <c r="F137" s="312"/>
      <c r="G137" s="313"/>
      <c r="H137" s="25"/>
      <c r="I137" s="29">
        <f>I132</f>
        <v>0</v>
      </c>
    </row>
    <row r="138" spans="1:9" x14ac:dyDescent="0.2">
      <c r="A138" s="297" t="s">
        <v>58</v>
      </c>
      <c r="B138" s="297"/>
      <c r="C138" s="297"/>
      <c r="D138" s="297"/>
      <c r="E138" s="297"/>
      <c r="F138" s="297"/>
      <c r="G138" s="297"/>
      <c r="H138" s="297"/>
      <c r="I138" s="142">
        <f>SUM(I136:I137)</f>
        <v>0</v>
      </c>
    </row>
    <row r="139" spans="1:9" x14ac:dyDescent="0.2">
      <c r="A139" s="306"/>
      <c r="B139" s="307"/>
      <c r="C139" s="307"/>
      <c r="D139" s="307"/>
      <c r="E139" s="307"/>
      <c r="F139" s="307"/>
      <c r="G139" s="307"/>
      <c r="H139" s="307"/>
      <c r="I139" s="307"/>
    </row>
    <row r="140" spans="1:9" x14ac:dyDescent="0.2">
      <c r="A140" s="298" t="s">
        <v>59</v>
      </c>
      <c r="B140" s="298"/>
      <c r="C140" s="298"/>
      <c r="D140" s="298"/>
      <c r="E140" s="298"/>
      <c r="F140" s="298"/>
      <c r="G140" s="298"/>
      <c r="H140" s="298"/>
      <c r="I140" s="298"/>
    </row>
    <row r="141" spans="1:9" x14ac:dyDescent="0.2">
      <c r="A141" s="11">
        <v>5</v>
      </c>
      <c r="B141" s="299" t="s">
        <v>16</v>
      </c>
      <c r="C141" s="299"/>
      <c r="D141" s="299"/>
      <c r="E141" s="299"/>
      <c r="F141" s="299"/>
      <c r="G141" s="299"/>
      <c r="H141" s="11"/>
      <c r="I141" s="11" t="s">
        <v>1</v>
      </c>
    </row>
    <row r="142" spans="1:9" x14ac:dyDescent="0.2">
      <c r="A142" s="11" t="s">
        <v>7</v>
      </c>
      <c r="B142" s="300" t="s">
        <v>283</v>
      </c>
      <c r="C142" s="300"/>
      <c r="D142" s="300"/>
      <c r="E142" s="300"/>
      <c r="F142" s="300"/>
      <c r="G142" s="300"/>
      <c r="H142" s="27" t="s">
        <v>0</v>
      </c>
      <c r="I142" s="29">
        <f>'Uniform&amp;EPIs'!K24</f>
        <v>0</v>
      </c>
    </row>
    <row r="143" spans="1:9" x14ac:dyDescent="0.2">
      <c r="A143" s="11" t="s">
        <v>8</v>
      </c>
      <c r="B143" s="300" t="s">
        <v>284</v>
      </c>
      <c r="C143" s="300"/>
      <c r="D143" s="300"/>
      <c r="E143" s="300"/>
      <c r="F143" s="300"/>
      <c r="G143" s="300"/>
      <c r="H143" s="27" t="s">
        <v>0</v>
      </c>
      <c r="I143" s="29">
        <f>Materiais!K31</f>
        <v>0</v>
      </c>
    </row>
    <row r="144" spans="1:9" x14ac:dyDescent="0.2">
      <c r="A144" s="32" t="s">
        <v>9</v>
      </c>
      <c r="B144" s="300" t="s">
        <v>285</v>
      </c>
      <c r="C144" s="300"/>
      <c r="D144" s="300"/>
      <c r="E144" s="300"/>
      <c r="F144" s="300"/>
      <c r="G144" s="300"/>
      <c r="H144" s="27" t="s">
        <v>0</v>
      </c>
      <c r="I144" s="29">
        <f>Eqp!K28</f>
        <v>0</v>
      </c>
    </row>
    <row r="145" spans="1:13" x14ac:dyDescent="0.2">
      <c r="A145" s="32" t="s">
        <v>10</v>
      </c>
      <c r="B145" s="300" t="s">
        <v>3</v>
      </c>
      <c r="C145" s="300"/>
      <c r="D145" s="300"/>
      <c r="E145" s="300"/>
      <c r="F145" s="300"/>
      <c r="G145" s="300"/>
      <c r="H145" s="27" t="s">
        <v>0</v>
      </c>
      <c r="I145" s="29">
        <v>0</v>
      </c>
    </row>
    <row r="146" spans="1:13" x14ac:dyDescent="0.2">
      <c r="A146" s="297" t="s">
        <v>60</v>
      </c>
      <c r="B146" s="297"/>
      <c r="C146" s="297"/>
      <c r="D146" s="297"/>
      <c r="E146" s="297"/>
      <c r="F146" s="297"/>
      <c r="G146" s="297"/>
      <c r="H146" s="54" t="s">
        <v>0</v>
      </c>
      <c r="I146" s="142">
        <f>SUM(I142:I145)</f>
        <v>0</v>
      </c>
      <c r="K146" s="179"/>
    </row>
    <row r="147" spans="1:13" x14ac:dyDescent="0.2">
      <c r="A147" s="65"/>
      <c r="B147" s="65"/>
      <c r="C147" s="65"/>
      <c r="D147" s="65"/>
      <c r="E147" s="65"/>
      <c r="F147" s="65"/>
      <c r="G147" s="65"/>
      <c r="H147" s="65"/>
      <c r="I147" s="65"/>
    </row>
    <row r="148" spans="1:13" x14ac:dyDescent="0.2">
      <c r="A148" s="45" t="s">
        <v>86</v>
      </c>
      <c r="B148" s="4"/>
      <c r="C148" s="4"/>
      <c r="D148" s="4"/>
      <c r="E148" s="4"/>
      <c r="F148" s="4"/>
      <c r="G148" s="4"/>
      <c r="H148" s="4"/>
      <c r="I148" s="4"/>
    </row>
    <row r="149" spans="1:13" x14ac:dyDescent="0.2">
      <c r="A149" s="64"/>
      <c r="B149" s="4"/>
      <c r="C149" s="4"/>
      <c r="D149" s="4"/>
      <c r="E149" s="4"/>
      <c r="F149" s="4"/>
      <c r="G149" s="4"/>
      <c r="H149" s="4"/>
      <c r="I149" s="4"/>
    </row>
    <row r="150" spans="1:13" x14ac:dyDescent="0.2">
      <c r="A150" s="298" t="s">
        <v>61</v>
      </c>
      <c r="B150" s="298"/>
      <c r="C150" s="298"/>
      <c r="D150" s="298"/>
      <c r="E150" s="298"/>
      <c r="F150" s="298"/>
      <c r="G150" s="298"/>
      <c r="H150" s="298"/>
      <c r="I150" s="298"/>
    </row>
    <row r="151" spans="1:13" x14ac:dyDescent="0.2">
      <c r="A151" s="11">
        <v>6</v>
      </c>
      <c r="B151" s="299" t="s">
        <v>19</v>
      </c>
      <c r="C151" s="299"/>
      <c r="D151" s="299"/>
      <c r="E151" s="299"/>
      <c r="F151" s="299"/>
      <c r="G151" s="299"/>
      <c r="H151" s="11" t="s">
        <v>2</v>
      </c>
      <c r="I151" s="11" t="s">
        <v>1</v>
      </c>
    </row>
    <row r="152" spans="1:13" x14ac:dyDescent="0.2">
      <c r="A152" s="11" t="s">
        <v>7</v>
      </c>
      <c r="B152" s="295" t="s">
        <v>211</v>
      </c>
      <c r="C152" s="295"/>
      <c r="D152" s="295"/>
      <c r="E152" s="295"/>
      <c r="F152" s="295"/>
      <c r="G152" s="295"/>
      <c r="H152" s="34">
        <v>0.05</v>
      </c>
      <c r="I152" s="33">
        <f>H152*I170</f>
        <v>0</v>
      </c>
      <c r="J152" s="37" t="s">
        <v>396</v>
      </c>
    </row>
    <row r="153" spans="1:13" x14ac:dyDescent="0.2">
      <c r="A153" s="11" t="s">
        <v>8</v>
      </c>
      <c r="B153" s="295" t="s">
        <v>212</v>
      </c>
      <c r="C153" s="295"/>
      <c r="D153" s="295"/>
      <c r="E153" s="295"/>
      <c r="F153" s="295"/>
      <c r="G153" s="295"/>
      <c r="H153" s="34">
        <v>0.1</v>
      </c>
      <c r="I153" s="33">
        <f>H153*(I152+I170)</f>
        <v>0</v>
      </c>
      <c r="J153" s="37" t="s">
        <v>396</v>
      </c>
    </row>
    <row r="154" spans="1:13" x14ac:dyDescent="0.2">
      <c r="A154" s="11" t="s">
        <v>9</v>
      </c>
      <c r="B154" s="304" t="s">
        <v>28</v>
      </c>
      <c r="C154" s="304"/>
      <c r="D154" s="304"/>
      <c r="E154" s="304"/>
      <c r="F154" s="304"/>
      <c r="G154" s="304"/>
      <c r="H154" s="2"/>
      <c r="I154" s="35"/>
    </row>
    <row r="155" spans="1:13" x14ac:dyDescent="0.2">
      <c r="A155" s="11" t="s">
        <v>29</v>
      </c>
      <c r="B155" s="295" t="s">
        <v>213</v>
      </c>
      <c r="C155" s="295"/>
      <c r="D155" s="295"/>
      <c r="E155" s="295"/>
      <c r="F155" s="295"/>
      <c r="G155" s="295"/>
      <c r="H155" s="9">
        <v>1.6500000000000001E-2</v>
      </c>
      <c r="I155" s="33">
        <f>H155*Mód6!I6</f>
        <v>0</v>
      </c>
      <c r="J155" s="37" t="s">
        <v>397</v>
      </c>
      <c r="K155" s="10"/>
    </row>
    <row r="156" spans="1:13" x14ac:dyDescent="0.2">
      <c r="A156" s="11" t="s">
        <v>30</v>
      </c>
      <c r="B156" s="295" t="s">
        <v>214</v>
      </c>
      <c r="C156" s="295"/>
      <c r="D156" s="295"/>
      <c r="E156" s="295"/>
      <c r="F156" s="295"/>
      <c r="G156" s="295"/>
      <c r="H156" s="9">
        <v>7.5999999999999998E-2</v>
      </c>
      <c r="I156" s="33">
        <f>H156*Mód6!I6</f>
        <v>0</v>
      </c>
      <c r="J156" s="37" t="s">
        <v>397</v>
      </c>
      <c r="K156" s="10"/>
    </row>
    <row r="157" spans="1:13" x14ac:dyDescent="0.2">
      <c r="A157" s="11" t="s">
        <v>31</v>
      </c>
      <c r="B157" s="295" t="s">
        <v>215</v>
      </c>
      <c r="C157" s="295"/>
      <c r="D157" s="295"/>
      <c r="E157" s="295"/>
      <c r="F157" s="295"/>
      <c r="G157" s="295"/>
      <c r="H157" s="9">
        <v>0.05</v>
      </c>
      <c r="I157" s="33">
        <f>H157*Mód6!I6</f>
        <v>0</v>
      </c>
      <c r="J157" s="37" t="s">
        <v>397</v>
      </c>
      <c r="K157" s="10"/>
    </row>
    <row r="158" spans="1:13" x14ac:dyDescent="0.2">
      <c r="A158" s="297" t="s">
        <v>62</v>
      </c>
      <c r="B158" s="297"/>
      <c r="C158" s="297"/>
      <c r="D158" s="297"/>
      <c r="E158" s="297"/>
      <c r="F158" s="297"/>
      <c r="G158" s="297"/>
      <c r="H158" s="66">
        <f>SUM(H152:H157)</f>
        <v>0.29250000000000004</v>
      </c>
      <c r="I158" s="142">
        <f>SUM(I152:I157)</f>
        <v>0</v>
      </c>
      <c r="K158" s="10"/>
      <c r="M158" s="10"/>
    </row>
    <row r="159" spans="1:13" x14ac:dyDescent="0.2">
      <c r="A159" s="7"/>
      <c r="B159" s="68"/>
      <c r="C159" s="68"/>
      <c r="D159" s="68"/>
      <c r="E159" s="68"/>
      <c r="F159" s="68"/>
      <c r="G159" s="68"/>
      <c r="H159" s="68"/>
      <c r="I159" s="68"/>
    </row>
    <row r="160" spans="1:13" x14ac:dyDescent="0.2">
      <c r="A160" s="45" t="s">
        <v>91</v>
      </c>
      <c r="B160" s="68"/>
      <c r="C160" s="68"/>
      <c r="D160" s="68"/>
      <c r="E160" s="68"/>
      <c r="F160" s="68"/>
      <c r="G160" s="68"/>
      <c r="H160" s="68"/>
      <c r="I160" s="68"/>
    </row>
    <row r="161" spans="1:11" x14ac:dyDescent="0.2">
      <c r="A161" s="45" t="s">
        <v>92</v>
      </c>
      <c r="B161" s="68"/>
      <c r="C161" s="68"/>
      <c r="D161" s="68"/>
      <c r="E161" s="68"/>
      <c r="F161" s="68"/>
      <c r="G161" s="68"/>
      <c r="H161" s="68"/>
      <c r="I161" s="68"/>
    </row>
    <row r="162" spans="1:11" x14ac:dyDescent="0.2">
      <c r="A162" s="7"/>
      <c r="B162" s="7"/>
      <c r="C162" s="7"/>
      <c r="D162" s="7"/>
      <c r="E162" s="7"/>
      <c r="F162" s="7"/>
      <c r="G162" s="7"/>
      <c r="H162" s="7"/>
      <c r="I162" s="5"/>
    </row>
    <row r="163" spans="1:11" x14ac:dyDescent="0.2">
      <c r="A163" s="296" t="s">
        <v>63</v>
      </c>
      <c r="B163" s="296"/>
      <c r="C163" s="296"/>
      <c r="D163" s="296"/>
      <c r="E163" s="296"/>
      <c r="F163" s="296"/>
      <c r="G163" s="296"/>
      <c r="H163" s="296"/>
      <c r="I163" s="296"/>
      <c r="K163" s="12"/>
    </row>
    <row r="164" spans="1:11" x14ac:dyDescent="0.2">
      <c r="A164" s="299" t="s">
        <v>22</v>
      </c>
      <c r="B164" s="299"/>
      <c r="C164" s="299"/>
      <c r="D164" s="299"/>
      <c r="E164" s="299"/>
      <c r="F164" s="299"/>
      <c r="G164" s="299"/>
      <c r="H164" s="299"/>
      <c r="I164" s="11" t="s">
        <v>1</v>
      </c>
    </row>
    <row r="165" spans="1:11" x14ac:dyDescent="0.2">
      <c r="A165" s="26" t="s">
        <v>7</v>
      </c>
      <c r="B165" s="305" t="str">
        <f>A37</f>
        <v>MÓDULO 1 - COMPOSIÇÃO DA REMUNERAÇÃO</v>
      </c>
      <c r="C165" s="305"/>
      <c r="D165" s="305"/>
      <c r="E165" s="305"/>
      <c r="F165" s="305"/>
      <c r="G165" s="305"/>
      <c r="H165" s="305"/>
      <c r="I165" s="33">
        <f>I45</f>
        <v>0</v>
      </c>
    </row>
    <row r="166" spans="1:11" x14ac:dyDescent="0.2">
      <c r="A166" s="26" t="s">
        <v>8</v>
      </c>
      <c r="B166" s="305" t="str">
        <f>A50</f>
        <v>MÓDULO 2 – ENCARGOS E BENEFÍCIOS ANUAIS, MENSAIS E DIÁRIOS</v>
      </c>
      <c r="C166" s="305"/>
      <c r="D166" s="305"/>
      <c r="E166" s="305"/>
      <c r="F166" s="305"/>
      <c r="G166" s="305"/>
      <c r="H166" s="305"/>
      <c r="I166" s="33">
        <f>I102</f>
        <v>0</v>
      </c>
    </row>
    <row r="167" spans="1:11" x14ac:dyDescent="0.2">
      <c r="A167" s="26" t="s">
        <v>9</v>
      </c>
      <c r="B167" s="305" t="str">
        <f>A104</f>
        <v>MÓDULO 3 – PROVISÃO PARA RESCISÃO</v>
      </c>
      <c r="C167" s="305"/>
      <c r="D167" s="305"/>
      <c r="E167" s="305"/>
      <c r="F167" s="305"/>
      <c r="G167" s="305"/>
      <c r="H167" s="305"/>
      <c r="I167" s="33">
        <f>I112</f>
        <v>0</v>
      </c>
      <c r="K167" s="12"/>
    </row>
    <row r="168" spans="1:11" x14ac:dyDescent="0.2">
      <c r="A168" s="27" t="s">
        <v>10</v>
      </c>
      <c r="B168" s="305" t="str">
        <f>A114</f>
        <v>MÓDULO 4 – CUSTO DE REPOSIÇÃO DO PROFISSIONAL AUSENTE</v>
      </c>
      <c r="C168" s="305"/>
      <c r="D168" s="305"/>
      <c r="E168" s="305"/>
      <c r="F168" s="305"/>
      <c r="G168" s="305"/>
      <c r="H168" s="305"/>
      <c r="I168" s="33">
        <f>I138</f>
        <v>0</v>
      </c>
      <c r="K168" s="12"/>
    </row>
    <row r="169" spans="1:11" x14ac:dyDescent="0.2">
      <c r="A169" s="27" t="s">
        <v>11</v>
      </c>
      <c r="B169" s="305" t="str">
        <f>A140</f>
        <v>MÓDULO 5 – INSUMOS DIVERSOS</v>
      </c>
      <c r="C169" s="305"/>
      <c r="D169" s="305"/>
      <c r="E169" s="305"/>
      <c r="F169" s="305"/>
      <c r="G169" s="305"/>
      <c r="H169" s="305"/>
      <c r="I169" s="33">
        <f>I146</f>
        <v>0</v>
      </c>
    </row>
    <row r="170" spans="1:11" x14ac:dyDescent="0.2">
      <c r="A170" s="11"/>
      <c r="B170" s="299" t="s">
        <v>64</v>
      </c>
      <c r="C170" s="299"/>
      <c r="D170" s="299"/>
      <c r="E170" s="299"/>
      <c r="F170" s="299"/>
      <c r="G170" s="299"/>
      <c r="H170" s="299"/>
      <c r="I170" s="30">
        <f>SUM(I165:I169)</f>
        <v>0</v>
      </c>
      <c r="K170" s="10"/>
    </row>
    <row r="171" spans="1:11" x14ac:dyDescent="0.2">
      <c r="A171" s="27" t="s">
        <v>12</v>
      </c>
      <c r="B171" s="305" t="str">
        <f>A150</f>
        <v>MÓDULO 6 – CUSTOS INDIRETOS, TRIBUTOS E LUCRO</v>
      </c>
      <c r="C171" s="305"/>
      <c r="D171" s="305"/>
      <c r="E171" s="305"/>
      <c r="F171" s="305"/>
      <c r="G171" s="305"/>
      <c r="H171" s="305"/>
      <c r="I171" s="29">
        <f>I158</f>
        <v>0</v>
      </c>
    </row>
    <row r="172" spans="1:11" x14ac:dyDescent="0.2">
      <c r="A172" s="297" t="s">
        <v>93</v>
      </c>
      <c r="B172" s="297"/>
      <c r="C172" s="297"/>
      <c r="D172" s="297"/>
      <c r="E172" s="297"/>
      <c r="F172" s="297"/>
      <c r="G172" s="297"/>
      <c r="H172" s="297"/>
      <c r="I172" s="142">
        <f>TRUNC(SUM(I170:I171),2)</f>
        <v>0</v>
      </c>
    </row>
    <row r="173" spans="1:11" x14ac:dyDescent="0.2">
      <c r="A173" s="4"/>
      <c r="B173" s="4"/>
      <c r="C173" s="4"/>
      <c r="D173" s="4"/>
      <c r="E173" s="4"/>
      <c r="F173" s="4"/>
      <c r="G173" s="4"/>
      <c r="H173" s="4"/>
      <c r="I173" s="5"/>
    </row>
    <row r="175" spans="1:11" ht="15.75" x14ac:dyDescent="0.2">
      <c r="A175" s="329" t="s">
        <v>388</v>
      </c>
      <c r="B175" s="329"/>
      <c r="C175" s="329"/>
      <c r="D175" s="329"/>
      <c r="E175" s="329"/>
      <c r="F175" s="329"/>
      <c r="G175" s="329"/>
      <c r="H175" s="329"/>
      <c r="I175" s="329"/>
    </row>
    <row r="178" spans="1:9" ht="44.25" customHeight="1" x14ac:dyDescent="0.2">
      <c r="A178" s="334" t="s">
        <v>389</v>
      </c>
      <c r="B178" s="335"/>
      <c r="C178" s="335"/>
      <c r="D178" s="335"/>
      <c r="E178" s="335"/>
      <c r="F178" s="335"/>
      <c r="G178" s="335"/>
      <c r="H178" s="336"/>
      <c r="I178" s="189">
        <v>2</v>
      </c>
    </row>
    <row r="181" spans="1:9" x14ac:dyDescent="0.2">
      <c r="A181" s="281" t="s">
        <v>430</v>
      </c>
      <c r="B181" s="282"/>
      <c r="C181" s="282"/>
      <c r="D181" s="282"/>
      <c r="E181" s="282"/>
      <c r="F181" s="282"/>
      <c r="G181" s="282"/>
      <c r="H181" s="282"/>
      <c r="I181" s="283"/>
    </row>
    <row r="182" spans="1:9" x14ac:dyDescent="0.2">
      <c r="A182" s="281" t="s">
        <v>363</v>
      </c>
      <c r="B182" s="282"/>
      <c r="C182" s="282"/>
      <c r="D182" s="282"/>
      <c r="E182" s="282"/>
      <c r="F182" s="282"/>
      <c r="G182" s="282"/>
      <c r="H182" s="282"/>
      <c r="I182" s="283"/>
    </row>
    <row r="183" spans="1:9" x14ac:dyDescent="0.2">
      <c r="A183" s="190"/>
      <c r="B183" s="284" t="s">
        <v>362</v>
      </c>
      <c r="C183" s="284"/>
      <c r="D183" s="284"/>
      <c r="E183" s="284"/>
      <c r="F183" s="284"/>
      <c r="G183" s="284"/>
      <c r="H183" s="284"/>
      <c r="I183" s="11" t="s">
        <v>1</v>
      </c>
    </row>
    <row r="184" spans="1:9" ht="15.75" x14ac:dyDescent="0.25">
      <c r="A184" s="41" t="s">
        <v>7</v>
      </c>
      <c r="B184" s="285" t="s">
        <v>364</v>
      </c>
      <c r="C184" s="285"/>
      <c r="D184" s="285"/>
      <c r="E184" s="285"/>
      <c r="F184" s="285"/>
      <c r="G184" s="285"/>
      <c r="H184" s="285"/>
      <c r="I184" s="191">
        <f>I172*I178</f>
        <v>0</v>
      </c>
    </row>
    <row r="185" spans="1:9" ht="15.75" x14ac:dyDescent="0.25">
      <c r="A185" s="41" t="s">
        <v>8</v>
      </c>
      <c r="B185" s="285" t="s">
        <v>365</v>
      </c>
      <c r="C185" s="285"/>
      <c r="D185" s="285"/>
      <c r="E185" s="285"/>
      <c r="F185" s="285"/>
      <c r="G185" s="285"/>
      <c r="H185" s="285"/>
      <c r="I185" s="192">
        <v>12</v>
      </c>
    </row>
    <row r="186" spans="1:9" x14ac:dyDescent="0.2">
      <c r="A186" s="289" t="s">
        <v>9</v>
      </c>
      <c r="B186" s="290" t="s">
        <v>366</v>
      </c>
      <c r="C186" s="290"/>
      <c r="D186" s="290"/>
      <c r="E186" s="290"/>
      <c r="F186" s="290"/>
      <c r="G186" s="290"/>
      <c r="H186" s="290"/>
      <c r="I186" s="291">
        <f>I185*I184</f>
        <v>0</v>
      </c>
    </row>
    <row r="187" spans="1:9" x14ac:dyDescent="0.2">
      <c r="A187" s="289"/>
      <c r="B187" s="290"/>
      <c r="C187" s="290"/>
      <c r="D187" s="290"/>
      <c r="E187" s="290"/>
      <c r="F187" s="290"/>
      <c r="G187" s="290"/>
      <c r="H187" s="290"/>
      <c r="I187" s="291"/>
    </row>
  </sheetData>
  <mergeCells count="129">
    <mergeCell ref="A181:I181"/>
    <mergeCell ref="A182:I182"/>
    <mergeCell ref="B183:H183"/>
    <mergeCell ref="B184:H184"/>
    <mergeCell ref="B185:H185"/>
    <mergeCell ref="A186:A187"/>
    <mergeCell ref="B186:H187"/>
    <mergeCell ref="I186:I187"/>
    <mergeCell ref="B169:H169"/>
    <mergeCell ref="B170:H170"/>
    <mergeCell ref="B171:H171"/>
    <mergeCell ref="A172:H172"/>
    <mergeCell ref="A175:I175"/>
    <mergeCell ref="A178:H178"/>
    <mergeCell ref="A163:I163"/>
    <mergeCell ref="A164:H164"/>
    <mergeCell ref="B165:H165"/>
    <mergeCell ref="B166:H166"/>
    <mergeCell ref="B167:H167"/>
    <mergeCell ref="B168:H168"/>
    <mergeCell ref="B153:G153"/>
    <mergeCell ref="B154:G154"/>
    <mergeCell ref="B155:G155"/>
    <mergeCell ref="B156:G156"/>
    <mergeCell ref="B157:G157"/>
    <mergeCell ref="A158:G158"/>
    <mergeCell ref="B144:G144"/>
    <mergeCell ref="B145:G145"/>
    <mergeCell ref="A146:G146"/>
    <mergeCell ref="A150:I150"/>
    <mergeCell ref="B151:G151"/>
    <mergeCell ref="B152:G152"/>
    <mergeCell ref="A138:H138"/>
    <mergeCell ref="A139:I139"/>
    <mergeCell ref="A140:I140"/>
    <mergeCell ref="B141:G141"/>
    <mergeCell ref="B142:G142"/>
    <mergeCell ref="B143:G143"/>
    <mergeCell ref="B131:G131"/>
    <mergeCell ref="A132:G132"/>
    <mergeCell ref="A134:I134"/>
    <mergeCell ref="B135:G135"/>
    <mergeCell ref="B136:G136"/>
    <mergeCell ref="B137:G137"/>
    <mergeCell ref="B124:G124"/>
    <mergeCell ref="B125:G125"/>
    <mergeCell ref="A126:G126"/>
    <mergeCell ref="B127:G127"/>
    <mergeCell ref="A128:G128"/>
    <mergeCell ref="B130:G130"/>
    <mergeCell ref="A114:I114"/>
    <mergeCell ref="B119:G119"/>
    <mergeCell ref="B120:G120"/>
    <mergeCell ref="B121:G121"/>
    <mergeCell ref="B122:G122"/>
    <mergeCell ref="B123:G123"/>
    <mergeCell ref="B108:G108"/>
    <mergeCell ref="B109:G109"/>
    <mergeCell ref="B110:G110"/>
    <mergeCell ref="B111:G111"/>
    <mergeCell ref="A112:G112"/>
    <mergeCell ref="A113:I113"/>
    <mergeCell ref="A102:H102"/>
    <mergeCell ref="A103:I103"/>
    <mergeCell ref="A104:I104"/>
    <mergeCell ref="B105:G105"/>
    <mergeCell ref="B106:G106"/>
    <mergeCell ref="B107:G107"/>
    <mergeCell ref="B89:G89"/>
    <mergeCell ref="A90:H90"/>
    <mergeCell ref="A98:H98"/>
    <mergeCell ref="B99:H99"/>
    <mergeCell ref="B100:H100"/>
    <mergeCell ref="B101:H101"/>
    <mergeCell ref="B83:G83"/>
    <mergeCell ref="B84:G84"/>
    <mergeCell ref="B85:G85"/>
    <mergeCell ref="B86:G86"/>
    <mergeCell ref="B87:G87"/>
    <mergeCell ref="B88:G88"/>
    <mergeCell ref="B70:G70"/>
    <mergeCell ref="B71:G71"/>
    <mergeCell ref="B72:G72"/>
    <mergeCell ref="B73:G73"/>
    <mergeCell ref="A74:G74"/>
    <mergeCell ref="B82:G82"/>
    <mergeCell ref="A56:G56"/>
    <mergeCell ref="B65:G65"/>
    <mergeCell ref="B66:G66"/>
    <mergeCell ref="B67:G67"/>
    <mergeCell ref="B68:G68"/>
    <mergeCell ref="B69:G69"/>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zoomScale="110" zoomScaleNormal="110" workbookViewId="0">
      <selection activeCell="E17" sqref="E17"/>
    </sheetView>
  </sheetViews>
  <sheetFormatPr defaultRowHeight="12.75" x14ac:dyDescent="0.2"/>
  <cols>
    <col min="2" max="2" width="16.28515625" bestFit="1" customWidth="1"/>
    <col min="3" max="3" width="10.7109375" customWidth="1"/>
    <col min="4" max="4" width="20.7109375" customWidth="1"/>
    <col min="5" max="5" width="15.42578125" customWidth="1"/>
  </cols>
  <sheetData>
    <row r="1" spans="2:7" ht="13.5" thickBot="1" x14ac:dyDescent="0.25"/>
    <row r="2" spans="2:7" ht="13.5" thickBot="1" x14ac:dyDescent="0.25">
      <c r="B2" s="340" t="s">
        <v>173</v>
      </c>
      <c r="C2" s="341"/>
      <c r="D2" s="341"/>
      <c r="E2" s="342"/>
    </row>
    <row r="3" spans="2:7" x14ac:dyDescent="0.2">
      <c r="B3" s="81"/>
      <c r="E3" s="82"/>
      <c r="F3" s="65"/>
      <c r="G3" s="65"/>
    </row>
    <row r="4" spans="2:7" x14ac:dyDescent="0.2">
      <c r="B4" s="104" t="s">
        <v>167</v>
      </c>
      <c r="C4" s="75"/>
      <c r="D4" s="75"/>
      <c r="E4" s="141"/>
    </row>
    <row r="5" spans="2:7" x14ac:dyDescent="0.2">
      <c r="B5" s="104" t="s">
        <v>163</v>
      </c>
      <c r="C5" s="75"/>
      <c r="D5" s="75"/>
      <c r="E5" s="140">
        <v>2</v>
      </c>
    </row>
    <row r="6" spans="2:7" x14ac:dyDescent="0.2">
      <c r="B6" s="104" t="s">
        <v>164</v>
      </c>
      <c r="C6" s="75"/>
      <c r="D6" s="75"/>
      <c r="E6" s="140">
        <v>15</v>
      </c>
    </row>
    <row r="7" spans="2:7" x14ac:dyDescent="0.2">
      <c r="B7" s="104" t="s">
        <v>165</v>
      </c>
      <c r="C7" s="75"/>
      <c r="D7" s="75"/>
      <c r="E7" s="205">
        <v>0.03</v>
      </c>
    </row>
    <row r="8" spans="2:7" x14ac:dyDescent="0.2">
      <c r="B8" s="81"/>
      <c r="E8" s="82"/>
    </row>
    <row r="9" spans="2:7" x14ac:dyDescent="0.2">
      <c r="B9" s="105" t="s">
        <v>169</v>
      </c>
      <c r="C9" s="75"/>
      <c r="D9" s="75"/>
      <c r="E9" s="107">
        <f>(E4*E5*E6)</f>
        <v>0</v>
      </c>
    </row>
    <row r="10" spans="2:7" x14ac:dyDescent="0.2">
      <c r="B10" s="105" t="s">
        <v>170</v>
      </c>
      <c r="C10" s="75"/>
      <c r="D10" s="75"/>
      <c r="E10" s="107">
        <f>'Posto Diurno'!I39*E7</f>
        <v>0</v>
      </c>
    </row>
    <row r="11" spans="2:7" ht="13.5" thickBot="1" x14ac:dyDescent="0.25">
      <c r="B11" s="81"/>
      <c r="E11" s="82"/>
    </row>
    <row r="12" spans="2:7" ht="13.5" thickBot="1" x14ac:dyDescent="0.25">
      <c r="B12" s="89" t="s">
        <v>166</v>
      </c>
      <c r="C12" s="90"/>
      <c r="D12" s="90"/>
      <c r="E12" s="103">
        <f>E9-E10</f>
        <v>0</v>
      </c>
    </row>
    <row r="13" spans="2:7" x14ac:dyDescent="0.2">
      <c r="E13" s="10"/>
    </row>
    <row r="14" spans="2:7" ht="13.5" thickBot="1" x14ac:dyDescent="0.25">
      <c r="E14" s="10"/>
    </row>
    <row r="15" spans="2:7" ht="13.5" thickBot="1" x14ac:dyDescent="0.25">
      <c r="B15" s="340" t="s">
        <v>172</v>
      </c>
      <c r="C15" s="341"/>
      <c r="D15" s="341"/>
      <c r="E15" s="342"/>
    </row>
    <row r="16" spans="2:7" x14ac:dyDescent="0.2">
      <c r="B16" s="81"/>
      <c r="E16" s="82"/>
    </row>
    <row r="17" spans="2:5" x14ac:dyDescent="0.2">
      <c r="B17" s="104" t="s">
        <v>168</v>
      </c>
      <c r="C17" s="75"/>
      <c r="D17" s="75"/>
      <c r="E17" s="141"/>
    </row>
    <row r="18" spans="2:5" x14ac:dyDescent="0.2">
      <c r="B18" s="104" t="s">
        <v>164</v>
      </c>
      <c r="C18" s="75"/>
      <c r="D18" s="75"/>
      <c r="E18" s="140">
        <v>15</v>
      </c>
    </row>
    <row r="19" spans="2:5" x14ac:dyDescent="0.2">
      <c r="B19" s="104" t="s">
        <v>182</v>
      </c>
      <c r="C19" s="75"/>
      <c r="D19" s="75"/>
      <c r="E19" s="236">
        <v>0.01</v>
      </c>
    </row>
    <row r="20" spans="2:5" x14ac:dyDescent="0.2">
      <c r="B20" s="81"/>
      <c r="E20" s="82"/>
    </row>
    <row r="21" spans="2:5" x14ac:dyDescent="0.2">
      <c r="B21" s="105" t="s">
        <v>171</v>
      </c>
      <c r="C21" s="75"/>
      <c r="D21" s="75"/>
      <c r="E21" s="106">
        <f>E17*E18</f>
        <v>0</v>
      </c>
    </row>
    <row r="22" spans="2:5" x14ac:dyDescent="0.2">
      <c r="B22" s="105" t="s">
        <v>367</v>
      </c>
      <c r="C22" s="75"/>
      <c r="D22" s="75"/>
      <c r="E22" s="193"/>
    </row>
    <row r="23" spans="2:5" x14ac:dyDescent="0.2">
      <c r="B23" s="105" t="s">
        <v>170</v>
      </c>
      <c r="C23" s="75"/>
      <c r="D23" s="75"/>
      <c r="E23" s="106">
        <f>E21*E19</f>
        <v>0</v>
      </c>
    </row>
    <row r="24" spans="2:5" ht="13.5" thickBot="1" x14ac:dyDescent="0.25">
      <c r="B24" s="81"/>
      <c r="E24" s="82"/>
    </row>
    <row r="25" spans="2:5" ht="13.5" thickBot="1" x14ac:dyDescent="0.25">
      <c r="B25" s="89" t="s">
        <v>180</v>
      </c>
      <c r="C25" s="90"/>
      <c r="D25" s="90"/>
      <c r="E25" s="103">
        <f>E21-E23+E22</f>
        <v>0</v>
      </c>
    </row>
    <row r="26" spans="2:5" x14ac:dyDescent="0.2">
      <c r="E26" s="10"/>
    </row>
    <row r="27" spans="2:5" ht="13.5" thickBot="1" x14ac:dyDescent="0.25">
      <c r="E27" s="10"/>
    </row>
    <row r="28" spans="2:5" ht="13.5" thickBot="1" x14ac:dyDescent="0.25">
      <c r="B28" s="340" t="s">
        <v>158</v>
      </c>
      <c r="C28" s="341"/>
      <c r="D28" s="341"/>
      <c r="E28" s="342"/>
    </row>
    <row r="29" spans="2:5" x14ac:dyDescent="0.2">
      <c r="B29" s="81"/>
      <c r="E29" s="82"/>
    </row>
    <row r="30" spans="2:5" x14ac:dyDescent="0.2">
      <c r="B30" s="104" t="s">
        <v>174</v>
      </c>
      <c r="C30" s="75"/>
      <c r="D30" s="75"/>
      <c r="E30" s="141"/>
    </row>
    <row r="31" spans="2:5" x14ac:dyDescent="0.2">
      <c r="B31" s="104" t="s">
        <v>183</v>
      </c>
      <c r="C31" s="75"/>
      <c r="D31" s="75"/>
      <c r="E31" s="194"/>
    </row>
    <row r="32" spans="2:5" ht="13.5" thickBot="1" x14ac:dyDescent="0.25">
      <c r="B32" s="81"/>
      <c r="E32" s="82"/>
    </row>
    <row r="33" spans="2:28" ht="13.5" thickBot="1" x14ac:dyDescent="0.25">
      <c r="B33" s="89" t="s">
        <v>177</v>
      </c>
      <c r="C33" s="90"/>
      <c r="D33" s="90"/>
      <c r="E33" s="103">
        <f>E30-(E30*E31)</f>
        <v>0</v>
      </c>
    </row>
    <row r="34" spans="2:28" x14ac:dyDescent="0.2">
      <c r="E34" s="10"/>
    </row>
    <row r="35" spans="2:28" ht="13.5" customHeight="1" thickBot="1" x14ac:dyDescent="0.25">
      <c r="E35" s="10"/>
      <c r="S35" s="347"/>
      <c r="T35" s="347"/>
      <c r="U35" s="347"/>
      <c r="V35" s="347"/>
      <c r="W35" s="347"/>
      <c r="X35" s="347"/>
      <c r="Y35" s="347"/>
      <c r="Z35" s="347"/>
      <c r="AA35" s="135"/>
    </row>
    <row r="36" spans="2:28" ht="13.5" thickBot="1" x14ac:dyDescent="0.25">
      <c r="B36" s="340" t="s">
        <v>159</v>
      </c>
      <c r="C36" s="341"/>
      <c r="D36" s="341"/>
      <c r="E36" s="342"/>
      <c r="S36" s="347"/>
      <c r="T36" s="347"/>
      <c r="U36" s="347"/>
      <c r="V36" s="347"/>
      <c r="W36" s="347"/>
      <c r="X36" s="347"/>
      <c r="Y36" s="347"/>
      <c r="Z36" s="347"/>
      <c r="AA36" s="135"/>
    </row>
    <row r="37" spans="2:28" x14ac:dyDescent="0.2">
      <c r="B37" s="109"/>
      <c r="C37" s="110"/>
      <c r="D37" s="110"/>
      <c r="E37" s="111"/>
      <c r="S37" s="347"/>
      <c r="T37" s="347"/>
      <c r="U37" s="347"/>
      <c r="V37" s="347"/>
      <c r="W37" s="347"/>
      <c r="X37" s="347"/>
      <c r="Y37" s="347"/>
      <c r="Z37" s="347"/>
      <c r="AA37" s="135"/>
    </row>
    <row r="38" spans="2:28" x14ac:dyDescent="0.2">
      <c r="B38" s="104" t="s">
        <v>176</v>
      </c>
      <c r="C38" s="75"/>
      <c r="D38" s="75"/>
      <c r="E38" s="141"/>
      <c r="S38" s="347"/>
      <c r="T38" s="347"/>
      <c r="U38" s="347"/>
      <c r="V38" s="347"/>
      <c r="W38" s="347"/>
      <c r="X38" s="347"/>
      <c r="Y38" s="347"/>
      <c r="Z38" s="347"/>
      <c r="AA38" s="135"/>
    </row>
    <row r="39" spans="2:28" x14ac:dyDescent="0.2">
      <c r="B39" s="104" t="s">
        <v>183</v>
      </c>
      <c r="C39" s="75"/>
      <c r="D39" s="75"/>
      <c r="E39" s="140">
        <v>0</v>
      </c>
      <c r="S39" s="347"/>
      <c r="T39" s="347"/>
      <c r="U39" s="347"/>
      <c r="V39" s="347"/>
      <c r="W39" s="347"/>
      <c r="X39" s="347"/>
      <c r="Y39" s="347"/>
      <c r="Z39" s="347"/>
      <c r="AA39" s="135"/>
    </row>
    <row r="40" spans="2:28" x14ac:dyDescent="0.2">
      <c r="B40" s="104" t="s">
        <v>162</v>
      </c>
      <c r="C40" s="75"/>
      <c r="D40" s="108"/>
      <c r="E40" s="145">
        <v>9.5500000000000004E-5</v>
      </c>
      <c r="S40" s="135"/>
      <c r="T40" s="135"/>
      <c r="U40" s="135"/>
      <c r="V40" s="135"/>
      <c r="W40" s="135"/>
      <c r="X40" s="135"/>
      <c r="Y40" s="135"/>
      <c r="Z40" s="135"/>
      <c r="AA40" s="135"/>
    </row>
    <row r="41" spans="2:28" ht="13.5" thickBot="1" x14ac:dyDescent="0.25">
      <c r="B41" s="112"/>
      <c r="C41" s="113"/>
      <c r="D41" s="113"/>
      <c r="E41" s="114"/>
      <c r="S41" s="135"/>
      <c r="T41" s="135"/>
      <c r="U41" s="135"/>
      <c r="V41" s="135"/>
      <c r="W41" s="135"/>
      <c r="X41" s="135"/>
      <c r="Y41" s="135"/>
      <c r="Z41" s="135"/>
      <c r="AA41" s="135"/>
    </row>
    <row r="42" spans="2:28" ht="13.5" thickBot="1" x14ac:dyDescent="0.25">
      <c r="B42" s="89" t="s">
        <v>178</v>
      </c>
      <c r="C42" s="90"/>
      <c r="D42" s="90"/>
      <c r="E42" s="103">
        <f>E38-E39</f>
        <v>0</v>
      </c>
    </row>
    <row r="43" spans="2:28" x14ac:dyDescent="0.2">
      <c r="E43" s="10"/>
    </row>
    <row r="44" spans="2:28" ht="15.75" thickBot="1" x14ac:dyDescent="0.25">
      <c r="E44" s="10"/>
      <c r="G44" s="133"/>
      <c r="H44" s="134"/>
      <c r="I44" s="134"/>
      <c r="J44" s="134"/>
      <c r="K44" s="67"/>
      <c r="M44" s="134"/>
      <c r="N44" s="134"/>
      <c r="O44" s="134"/>
      <c r="P44" s="134"/>
      <c r="Q44" s="134"/>
      <c r="AB44" t="s">
        <v>227</v>
      </c>
    </row>
    <row r="45" spans="2:28" ht="13.5" thickBot="1" x14ac:dyDescent="0.25">
      <c r="B45" s="340" t="s">
        <v>179</v>
      </c>
      <c r="C45" s="341"/>
      <c r="D45" s="341"/>
      <c r="E45" s="342"/>
      <c r="AB45" t="s">
        <v>228</v>
      </c>
    </row>
    <row r="46" spans="2:28" x14ac:dyDescent="0.2">
      <c r="B46" s="109"/>
      <c r="C46" s="110"/>
      <c r="D46" s="110"/>
      <c r="E46" s="111"/>
      <c r="AB46" t="s">
        <v>229</v>
      </c>
    </row>
    <row r="47" spans="2:28" x14ac:dyDescent="0.2">
      <c r="B47" s="104" t="s">
        <v>219</v>
      </c>
      <c r="C47" s="75"/>
      <c r="D47" s="75"/>
      <c r="E47" s="141"/>
    </row>
    <row r="48" spans="2:28" x14ac:dyDescent="0.2">
      <c r="B48" s="104" t="s">
        <v>220</v>
      </c>
      <c r="C48" s="75"/>
      <c r="D48" s="75"/>
      <c r="E48" s="141"/>
    </row>
    <row r="49" spans="2:20" x14ac:dyDescent="0.2">
      <c r="B49" s="104" t="s">
        <v>221</v>
      </c>
      <c r="C49" s="75"/>
      <c r="D49" s="108"/>
      <c r="E49" s="146"/>
    </row>
    <row r="50" spans="2:20" ht="13.5" thickBot="1" x14ac:dyDescent="0.25">
      <c r="B50" s="112" t="s">
        <v>234</v>
      </c>
      <c r="C50" s="113"/>
      <c r="D50" s="113"/>
      <c r="E50" s="138">
        <v>1</v>
      </c>
    </row>
    <row r="51" spans="2:20" ht="13.5" thickBot="1" x14ac:dyDescent="0.25">
      <c r="B51" s="89" t="s">
        <v>233</v>
      </c>
      <c r="C51" s="90"/>
      <c r="D51" s="90"/>
      <c r="E51" s="136">
        <f>((E47*E49)+(E48*E49))/E50</f>
        <v>0</v>
      </c>
    </row>
    <row r="52" spans="2:20" ht="13.5" thickBot="1" x14ac:dyDescent="0.25">
      <c r="B52" s="96" t="s">
        <v>226</v>
      </c>
      <c r="C52" s="90"/>
      <c r="D52" s="90"/>
      <c r="E52" s="137">
        <f>E51/12</f>
        <v>0</v>
      </c>
    </row>
    <row r="53" spans="2:20" ht="13.5" thickBot="1" x14ac:dyDescent="0.25"/>
    <row r="54" spans="2:20" ht="13.5" thickBot="1" x14ac:dyDescent="0.25">
      <c r="B54" s="340" t="s">
        <v>160</v>
      </c>
      <c r="C54" s="341"/>
      <c r="D54" s="341"/>
      <c r="E54" s="342"/>
    </row>
    <row r="55" spans="2:20" x14ac:dyDescent="0.2">
      <c r="B55" s="115"/>
      <c r="C55" s="116"/>
      <c r="D55" s="116"/>
      <c r="E55" s="117"/>
    </row>
    <row r="56" spans="2:20" x14ac:dyDescent="0.2">
      <c r="B56" s="119" t="s">
        <v>161</v>
      </c>
      <c r="C56" s="75"/>
      <c r="D56" s="75"/>
      <c r="E56" s="141"/>
    </row>
    <row r="57" spans="2:20" ht="12.75" customHeight="1" x14ac:dyDescent="0.2">
      <c r="B57" s="119" t="s">
        <v>162</v>
      </c>
      <c r="C57" s="75"/>
      <c r="D57" s="75"/>
      <c r="E57" s="140">
        <v>1.9900000000000001E-2</v>
      </c>
      <c r="G57" s="347" t="s">
        <v>230</v>
      </c>
      <c r="H57" s="347"/>
      <c r="I57" s="347"/>
      <c r="J57" s="347"/>
      <c r="K57" s="347"/>
      <c r="L57" s="347"/>
      <c r="M57" s="347"/>
      <c r="N57" s="347"/>
      <c r="O57" s="347"/>
      <c r="P57" s="347"/>
      <c r="Q57" s="347"/>
      <c r="R57" s="347"/>
      <c r="S57" s="347"/>
      <c r="T57" s="347"/>
    </row>
    <row r="58" spans="2:20" ht="13.5" customHeight="1" thickBot="1" x14ac:dyDescent="0.25">
      <c r="B58" s="112" t="s">
        <v>231</v>
      </c>
      <c r="C58" s="113"/>
      <c r="D58" s="113"/>
      <c r="E58" s="147">
        <v>2</v>
      </c>
      <c r="G58" s="347" t="s">
        <v>232</v>
      </c>
      <c r="H58" s="347"/>
      <c r="I58" s="347"/>
      <c r="J58" s="347"/>
      <c r="K58" s="347"/>
      <c r="L58" s="347"/>
      <c r="M58" s="347"/>
      <c r="N58" s="347"/>
      <c r="O58" s="347"/>
      <c r="P58" s="347"/>
      <c r="Q58" s="347"/>
      <c r="R58" s="347"/>
      <c r="S58" s="347"/>
      <c r="T58" s="347"/>
    </row>
    <row r="59" spans="2:20" ht="13.5" thickBot="1" x14ac:dyDescent="0.25">
      <c r="B59" s="139" t="s">
        <v>233</v>
      </c>
      <c r="C59" s="90"/>
      <c r="D59" s="90"/>
      <c r="E59" s="136">
        <f>E56*E57*E58</f>
        <v>0</v>
      </c>
      <c r="G59" s="347"/>
      <c r="H59" s="347"/>
      <c r="I59" s="347"/>
      <c r="J59" s="347"/>
      <c r="K59" s="347"/>
      <c r="L59" s="347"/>
      <c r="M59" s="347"/>
      <c r="N59" s="347"/>
      <c r="O59" s="347"/>
      <c r="P59" s="347"/>
      <c r="Q59" s="347"/>
      <c r="R59" s="347"/>
      <c r="S59" s="347"/>
      <c r="T59" s="347"/>
    </row>
    <row r="60" spans="2:20" ht="13.5" thickBot="1" x14ac:dyDescent="0.25">
      <c r="B60" s="96" t="s">
        <v>226</v>
      </c>
      <c r="C60" s="90"/>
      <c r="D60" s="90"/>
      <c r="E60" s="137">
        <f>E59/12</f>
        <v>0</v>
      </c>
    </row>
    <row r="63" spans="2:20" x14ac:dyDescent="0.2">
      <c r="B63" s="345" t="s">
        <v>175</v>
      </c>
      <c r="C63" s="346"/>
      <c r="D63" s="346"/>
      <c r="E63" s="346"/>
      <c r="F63" s="346"/>
      <c r="G63" s="346"/>
      <c r="H63" s="346"/>
      <c r="I63" s="346"/>
      <c r="J63" s="346"/>
      <c r="K63" s="346"/>
      <c r="L63" s="346"/>
      <c r="M63" s="346"/>
      <c r="N63" s="346"/>
    </row>
    <row r="64" spans="2:20" x14ac:dyDescent="0.2">
      <c r="B64" s="346"/>
      <c r="C64" s="346"/>
      <c r="D64" s="346"/>
      <c r="E64" s="346"/>
      <c r="F64" s="346"/>
      <c r="G64" s="346"/>
      <c r="H64" s="346"/>
      <c r="I64" s="346"/>
      <c r="J64" s="346"/>
      <c r="K64" s="346"/>
      <c r="L64" s="346"/>
      <c r="M64" s="346"/>
      <c r="N64" s="346"/>
    </row>
    <row r="65" spans="2:14" x14ac:dyDescent="0.2">
      <c r="B65" s="346"/>
      <c r="C65" s="346"/>
      <c r="D65" s="346"/>
      <c r="E65" s="346"/>
      <c r="F65" s="346"/>
      <c r="G65" s="346"/>
      <c r="H65" s="346"/>
      <c r="I65" s="346"/>
      <c r="J65" s="346"/>
      <c r="K65" s="346"/>
      <c r="L65" s="346"/>
      <c r="M65" s="346"/>
      <c r="N65" s="346"/>
    </row>
    <row r="66" spans="2:14" x14ac:dyDescent="0.2">
      <c r="B66" s="346"/>
      <c r="C66" s="346"/>
      <c r="D66" s="346"/>
      <c r="E66" s="346"/>
      <c r="F66" s="346"/>
      <c r="G66" s="346"/>
      <c r="H66" s="346"/>
      <c r="I66" s="346"/>
      <c r="J66" s="346"/>
      <c r="K66" s="346"/>
      <c r="L66" s="346"/>
      <c r="M66" s="346"/>
      <c r="N66" s="346"/>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80" t="s">
        <v>262</v>
      </c>
    </row>
    <row r="3" spans="1:8" ht="13.5" thickBot="1" x14ac:dyDescent="0.25">
      <c r="A3" s="62"/>
    </row>
    <row r="4" spans="1:8" ht="13.5" thickBot="1" x14ac:dyDescent="0.25">
      <c r="A4" s="365" t="s">
        <v>96</v>
      </c>
      <c r="B4" s="366"/>
      <c r="C4" s="366"/>
      <c r="D4" s="366"/>
      <c r="E4" s="367"/>
      <c r="H4" s="13" t="s">
        <v>263</v>
      </c>
    </row>
    <row r="5" spans="1:8" ht="13.5" thickBot="1" x14ac:dyDescent="0.25">
      <c r="A5" s="368" t="s">
        <v>97</v>
      </c>
      <c r="B5" s="368"/>
      <c r="C5" s="368"/>
      <c r="D5" s="368"/>
      <c r="E5" s="93" t="s">
        <v>98</v>
      </c>
    </row>
    <row r="6" spans="1:8" x14ac:dyDescent="0.2">
      <c r="A6" s="70" t="s">
        <v>99</v>
      </c>
      <c r="B6" s="75"/>
      <c r="C6" s="75"/>
      <c r="D6" s="75"/>
      <c r="E6" s="150">
        <v>88.61</v>
      </c>
      <c r="F6" s="120" t="s">
        <v>184</v>
      </c>
      <c r="G6" s="148">
        <v>0.5</v>
      </c>
      <c r="H6" t="s">
        <v>185</v>
      </c>
    </row>
    <row r="7" spans="1:8" ht="13.5" thickBot="1" x14ac:dyDescent="0.25">
      <c r="A7" s="70" t="s">
        <v>101</v>
      </c>
      <c r="B7" s="75"/>
      <c r="C7" s="75"/>
      <c r="D7" s="75"/>
      <c r="E7" s="151">
        <v>1.35</v>
      </c>
      <c r="G7" s="149">
        <v>0.5</v>
      </c>
      <c r="H7" t="s">
        <v>186</v>
      </c>
    </row>
    <row r="8" spans="1:8" ht="13.5" thickBot="1" x14ac:dyDescent="0.25">
      <c r="A8" s="73" t="s">
        <v>100</v>
      </c>
      <c r="B8" s="74"/>
      <c r="C8" s="74"/>
      <c r="D8" s="74"/>
      <c r="E8" s="152">
        <v>10.039999999999999</v>
      </c>
    </row>
    <row r="9" spans="1:8" ht="13.5" thickBot="1" x14ac:dyDescent="0.25">
      <c r="A9" s="62"/>
    </row>
    <row r="10" spans="1:8" ht="13.5" thickBot="1" x14ac:dyDescent="0.25">
      <c r="A10" s="365" t="s">
        <v>96</v>
      </c>
      <c r="B10" s="366"/>
      <c r="C10" s="366"/>
      <c r="D10" s="366"/>
      <c r="E10" s="367"/>
    </row>
    <row r="11" spans="1:8" ht="13.5" thickBot="1" x14ac:dyDescent="0.25">
      <c r="A11" s="368" t="s">
        <v>97</v>
      </c>
      <c r="B11" s="368"/>
      <c r="C11" s="368"/>
      <c r="D11" s="368"/>
      <c r="E11" s="93" t="s">
        <v>98</v>
      </c>
    </row>
    <row r="12" spans="1:8" x14ac:dyDescent="0.2">
      <c r="A12" s="71" t="s">
        <v>102</v>
      </c>
      <c r="B12" s="72"/>
      <c r="C12" s="72"/>
      <c r="D12" s="72"/>
      <c r="E12" s="153">
        <f>E6*G6</f>
        <v>44.305</v>
      </c>
    </row>
    <row r="13" spans="1:8" ht="13.5" thickBot="1" x14ac:dyDescent="0.25">
      <c r="A13" s="70" t="s">
        <v>103</v>
      </c>
      <c r="B13" s="75"/>
      <c r="C13" s="75"/>
      <c r="D13" s="75"/>
      <c r="E13" s="154">
        <f>E6*G7</f>
        <v>44.305</v>
      </c>
    </row>
    <row r="14" spans="1:8" ht="13.5" thickBot="1" x14ac:dyDescent="0.25">
      <c r="A14" s="62"/>
    </row>
    <row r="15" spans="1:8" ht="13.5" thickBot="1" x14ac:dyDescent="0.25">
      <c r="A15" s="89" t="s">
        <v>115</v>
      </c>
      <c r="B15" s="90"/>
      <c r="C15" s="156">
        <v>12</v>
      </c>
      <c r="E15" s="89" t="s">
        <v>115</v>
      </c>
      <c r="F15" s="90"/>
      <c r="G15" s="155">
        <v>18</v>
      </c>
      <c r="H15" s="45" t="s">
        <v>264</v>
      </c>
    </row>
    <row r="16" spans="1:8" ht="13.5" thickBot="1" x14ac:dyDescent="0.25">
      <c r="A16" s="62"/>
      <c r="E16" s="62"/>
    </row>
    <row r="17" spans="1:16" ht="13.5" thickBot="1" x14ac:dyDescent="0.25">
      <c r="A17" s="351" t="s">
        <v>112</v>
      </c>
      <c r="B17" s="352"/>
      <c r="C17" s="353"/>
      <c r="E17" s="351" t="s">
        <v>112</v>
      </c>
      <c r="F17" s="352"/>
      <c r="G17" s="353"/>
    </row>
    <row r="18" spans="1:16" x14ac:dyDescent="0.2">
      <c r="A18" s="81"/>
      <c r="C18" s="82"/>
      <c r="E18" s="81"/>
      <c r="G18" s="82"/>
    </row>
    <row r="19" spans="1:16" x14ac:dyDescent="0.2">
      <c r="A19" s="83" t="s">
        <v>104</v>
      </c>
      <c r="C19" s="82"/>
      <c r="E19" s="83" t="s">
        <v>104</v>
      </c>
      <c r="G19" s="82"/>
    </row>
    <row r="20" spans="1:16" x14ac:dyDescent="0.2">
      <c r="A20" s="81" t="s">
        <v>105</v>
      </c>
      <c r="C20" s="84">
        <f>'Posto Diurno'!I45</f>
        <v>0</v>
      </c>
      <c r="E20" s="81" t="s">
        <v>105</v>
      </c>
      <c r="G20" s="84">
        <f>'Posto Diurno'!I45</f>
        <v>0</v>
      </c>
    </row>
    <row r="21" spans="1:16" x14ac:dyDescent="0.2">
      <c r="A21" s="81" t="s">
        <v>113</v>
      </c>
      <c r="C21" s="84">
        <f>'Posto Diurno'!I102</f>
        <v>0</v>
      </c>
      <c r="E21" s="81" t="s">
        <v>113</v>
      </c>
      <c r="G21" s="84">
        <f>'Posto Diurno'!I102</f>
        <v>0</v>
      </c>
    </row>
    <row r="22" spans="1:16" x14ac:dyDescent="0.2">
      <c r="A22" s="81" t="s">
        <v>114</v>
      </c>
      <c r="C22" s="84">
        <f>-'Mód2.2'!C11</f>
        <v>0</v>
      </c>
      <c r="D22" s="128" t="s">
        <v>189</v>
      </c>
      <c r="E22" s="81" t="s">
        <v>114</v>
      </c>
      <c r="G22" s="84">
        <f>-'Mód2.2'!C11</f>
        <v>0</v>
      </c>
    </row>
    <row r="23" spans="1:16" x14ac:dyDescent="0.2">
      <c r="A23" s="83" t="s">
        <v>108</v>
      </c>
      <c r="C23" s="85">
        <f>SUM(C20:C22)</f>
        <v>0</v>
      </c>
      <c r="E23" s="83" t="s">
        <v>108</v>
      </c>
      <c r="G23" s="85">
        <f>SUM(G20:G22)</f>
        <v>0</v>
      </c>
    </row>
    <row r="24" spans="1:16" x14ac:dyDescent="0.2">
      <c r="A24" s="81"/>
      <c r="C24" s="82"/>
      <c r="E24" s="81"/>
      <c r="G24" s="82"/>
    </row>
    <row r="25" spans="1:16" x14ac:dyDescent="0.2">
      <c r="A25" s="83" t="s">
        <v>115</v>
      </c>
      <c r="C25" s="88">
        <f>C15</f>
        <v>12</v>
      </c>
      <c r="E25" s="83" t="s">
        <v>115</v>
      </c>
      <c r="G25" s="88">
        <f>G15</f>
        <v>18</v>
      </c>
    </row>
    <row r="26" spans="1:16" x14ac:dyDescent="0.2">
      <c r="A26" s="83" t="s">
        <v>118</v>
      </c>
      <c r="C26" s="98">
        <f>E12</f>
        <v>44.305</v>
      </c>
      <c r="E26" s="83" t="s">
        <v>118</v>
      </c>
      <c r="G26" s="98">
        <f>E12</f>
        <v>44.305</v>
      </c>
    </row>
    <row r="27" spans="1:16" ht="13.5" thickBot="1" x14ac:dyDescent="0.25">
      <c r="A27" s="81"/>
      <c r="C27" s="82"/>
      <c r="E27" s="81"/>
      <c r="G27" s="82"/>
    </row>
    <row r="28" spans="1:16" ht="13.5" thickBot="1" x14ac:dyDescent="0.25">
      <c r="A28" s="77" t="s">
        <v>120</v>
      </c>
      <c r="B28" s="78"/>
      <c r="C28" s="92">
        <f>C23/C25*C26%</f>
        <v>0</v>
      </c>
      <c r="E28" s="129" t="s">
        <v>201</v>
      </c>
      <c r="F28" s="78"/>
      <c r="G28" s="92">
        <f>G23/G25*G26%</f>
        <v>0</v>
      </c>
    </row>
    <row r="29" spans="1:16" ht="13.5" thickBot="1" x14ac:dyDescent="0.25"/>
    <row r="30" spans="1:16" ht="13.5" thickBot="1" x14ac:dyDescent="0.25">
      <c r="A30" s="340" t="s">
        <v>187</v>
      </c>
      <c r="B30" s="341"/>
      <c r="C30" s="341"/>
      <c r="D30" s="341"/>
      <c r="E30" s="341"/>
      <c r="F30" s="341"/>
      <c r="G30" s="342"/>
      <c r="J30" s="340" t="s">
        <v>187</v>
      </c>
      <c r="K30" s="341"/>
      <c r="L30" s="341"/>
      <c r="M30" s="341"/>
      <c r="N30" s="341"/>
      <c r="O30" s="341"/>
      <c r="P30" s="342"/>
    </row>
    <row r="31" spans="1:16" x14ac:dyDescent="0.2">
      <c r="A31" s="81"/>
      <c r="G31" s="82"/>
      <c r="J31" s="81"/>
      <c r="P31" s="82"/>
    </row>
    <row r="32" spans="1:16" x14ac:dyDescent="0.2">
      <c r="A32" s="83" t="s">
        <v>104</v>
      </c>
      <c r="G32" s="82"/>
      <c r="J32" s="83" t="s">
        <v>104</v>
      </c>
      <c r="P32" s="82"/>
    </row>
    <row r="33" spans="1:19" x14ac:dyDescent="0.2">
      <c r="A33" s="81" t="s">
        <v>105</v>
      </c>
      <c r="G33" s="84">
        <f>'Posto Diurno'!I45</f>
        <v>0</v>
      </c>
      <c r="J33" s="81" t="s">
        <v>110</v>
      </c>
      <c r="P33" s="84">
        <f>'Mód2.2'!H11</f>
        <v>0</v>
      </c>
    </row>
    <row r="34" spans="1:19" x14ac:dyDescent="0.2">
      <c r="A34" s="81" t="s">
        <v>107</v>
      </c>
      <c r="G34" s="84">
        <f>'Posto Diurno'!I54</f>
        <v>0</v>
      </c>
      <c r="J34" s="81"/>
      <c r="P34" s="84"/>
    </row>
    <row r="35" spans="1:19" x14ac:dyDescent="0.2">
      <c r="A35" s="83" t="s">
        <v>108</v>
      </c>
      <c r="G35" s="85">
        <f>SUM(G33:G34)</f>
        <v>0</v>
      </c>
      <c r="H35" s="362" t="s">
        <v>189</v>
      </c>
      <c r="I35" s="363"/>
      <c r="J35" s="83" t="s">
        <v>108</v>
      </c>
      <c r="P35" s="85">
        <f>SUM(P33:P34)</f>
        <v>0</v>
      </c>
    </row>
    <row r="36" spans="1:19" x14ac:dyDescent="0.2">
      <c r="A36" s="81"/>
      <c r="G36" s="82"/>
      <c r="J36" s="81"/>
      <c r="P36" s="82"/>
    </row>
    <row r="37" spans="1:19" x14ac:dyDescent="0.2">
      <c r="A37" s="83" t="s">
        <v>116</v>
      </c>
      <c r="G37" s="86">
        <f>'Posto Diurno'!H73</f>
        <v>0.08</v>
      </c>
      <c r="J37" s="83"/>
      <c r="P37" s="86"/>
    </row>
    <row r="38" spans="1:19" x14ac:dyDescent="0.2">
      <c r="A38" s="83" t="s">
        <v>117</v>
      </c>
      <c r="G38" s="86">
        <v>0.4</v>
      </c>
      <c r="J38" s="83" t="s">
        <v>117</v>
      </c>
      <c r="P38" s="86">
        <v>0.4</v>
      </c>
    </row>
    <row r="39" spans="1:19" x14ac:dyDescent="0.2">
      <c r="A39" s="83" t="s">
        <v>118</v>
      </c>
      <c r="C39" s="87"/>
      <c r="G39" s="98">
        <f>E12</f>
        <v>44.305</v>
      </c>
      <c r="J39" s="83" t="s">
        <v>118</v>
      </c>
      <c r="L39" s="87"/>
      <c r="P39" s="98">
        <f>E12</f>
        <v>44.305</v>
      </c>
    </row>
    <row r="40" spans="1:19" ht="13.5" thickBot="1" x14ac:dyDescent="0.25">
      <c r="A40" s="81"/>
      <c r="G40" s="82"/>
      <c r="J40" s="81"/>
      <c r="P40" s="82"/>
    </row>
    <row r="41" spans="1:19" ht="13.5" thickBot="1" x14ac:dyDescent="0.25">
      <c r="A41" s="340" t="s">
        <v>121</v>
      </c>
      <c r="B41" s="341"/>
      <c r="C41" s="341"/>
      <c r="D41" s="341"/>
      <c r="E41" s="341"/>
      <c r="F41" s="341"/>
      <c r="G41" s="92">
        <f>G35*G37*G38*G39%</f>
        <v>0</v>
      </c>
      <c r="J41" s="360" t="s">
        <v>188</v>
      </c>
      <c r="K41" s="361"/>
      <c r="L41" s="361"/>
      <c r="M41" s="361"/>
      <c r="N41" s="361"/>
      <c r="O41" s="361"/>
      <c r="P41" s="92">
        <f>P35*P38*P39%</f>
        <v>0</v>
      </c>
    </row>
    <row r="43" spans="1:19" ht="13.5" thickBot="1" x14ac:dyDescent="0.25"/>
    <row r="44" spans="1:19" ht="13.5" thickBot="1" x14ac:dyDescent="0.25">
      <c r="A44" s="354" t="s">
        <v>119</v>
      </c>
      <c r="B44" s="355"/>
      <c r="C44" s="356"/>
      <c r="E44" s="354" t="s">
        <v>119</v>
      </c>
      <c r="F44" s="355"/>
      <c r="G44" s="356"/>
    </row>
    <row r="45" spans="1:19" x14ac:dyDescent="0.2">
      <c r="A45" s="81"/>
      <c r="C45" s="82"/>
      <c r="E45" s="81"/>
      <c r="G45" s="82"/>
      <c r="J45" s="99" t="s">
        <v>143</v>
      </c>
    </row>
    <row r="46" spans="1:19" x14ac:dyDescent="0.2">
      <c r="A46" s="83" t="s">
        <v>104</v>
      </c>
      <c r="C46" s="82"/>
      <c r="E46" s="83" t="s">
        <v>104</v>
      </c>
      <c r="G46" s="82"/>
    </row>
    <row r="47" spans="1:19" ht="12.75" customHeight="1" x14ac:dyDescent="0.2">
      <c r="A47" s="81" t="s">
        <v>105</v>
      </c>
      <c r="C47" s="84">
        <f>'Posto Diurno'!I45</f>
        <v>0</v>
      </c>
      <c r="E47" s="81" t="s">
        <v>105</v>
      </c>
      <c r="G47" s="84">
        <f>'Posto Diurno'!I45</f>
        <v>0</v>
      </c>
      <c r="J47" s="347" t="s">
        <v>282</v>
      </c>
      <c r="K47" s="347"/>
      <c r="L47" s="347"/>
      <c r="M47" s="347"/>
      <c r="N47" s="347"/>
      <c r="O47" s="347"/>
      <c r="P47" s="347"/>
      <c r="Q47" s="347"/>
      <c r="R47" s="347"/>
      <c r="S47" s="347"/>
    </row>
    <row r="48" spans="1:19" x14ac:dyDescent="0.2">
      <c r="A48" s="81" t="s">
        <v>113</v>
      </c>
      <c r="C48" s="84">
        <f>'Posto Diurno'!I102</f>
        <v>0</v>
      </c>
      <c r="E48" s="81" t="s">
        <v>113</v>
      </c>
      <c r="G48" s="84">
        <f>'Posto Diurno'!I102</f>
        <v>0</v>
      </c>
      <c r="H48" s="65"/>
      <c r="I48" s="65"/>
      <c r="J48" s="347"/>
      <c r="K48" s="347"/>
      <c r="L48" s="347"/>
      <c r="M48" s="347"/>
      <c r="N48" s="347"/>
      <c r="O48" s="347"/>
      <c r="P48" s="347"/>
      <c r="Q48" s="347"/>
      <c r="R48" s="347"/>
      <c r="S48" s="347"/>
    </row>
    <row r="49" spans="1:19" x14ac:dyDescent="0.2">
      <c r="A49" s="83" t="s">
        <v>108</v>
      </c>
      <c r="C49" s="85">
        <f>SUM(C47:C48)</f>
        <v>0</v>
      </c>
      <c r="D49" s="128" t="s">
        <v>189</v>
      </c>
      <c r="E49" s="83" t="s">
        <v>108</v>
      </c>
      <c r="G49" s="85">
        <f>SUM(G47:G48)</f>
        <v>0</v>
      </c>
      <c r="H49" s="364" t="s">
        <v>189</v>
      </c>
      <c r="I49" s="364"/>
      <c r="J49" s="347"/>
      <c r="K49" s="347"/>
      <c r="L49" s="347"/>
      <c r="M49" s="347"/>
      <c r="N49" s="347"/>
      <c r="O49" s="347"/>
      <c r="P49" s="347"/>
      <c r="Q49" s="347"/>
      <c r="R49" s="347"/>
      <c r="S49" s="347"/>
    </row>
    <row r="50" spans="1:19" x14ac:dyDescent="0.2">
      <c r="A50" s="81"/>
      <c r="C50" s="82"/>
      <c r="E50" s="81"/>
      <c r="G50" s="82"/>
      <c r="J50" s="347"/>
      <c r="K50" s="347"/>
      <c r="L50" s="347"/>
      <c r="M50" s="347"/>
      <c r="N50" s="347"/>
      <c r="O50" s="347"/>
      <c r="P50" s="347"/>
      <c r="Q50" s="347"/>
      <c r="R50" s="347"/>
      <c r="S50" s="347"/>
    </row>
    <row r="51" spans="1:19" ht="13.5" thickBot="1" x14ac:dyDescent="0.25">
      <c r="A51" s="83" t="s">
        <v>115</v>
      </c>
      <c r="C51" s="88">
        <f>C15</f>
        <v>12</v>
      </c>
      <c r="E51" s="83" t="s">
        <v>115</v>
      </c>
      <c r="G51" s="88">
        <f>G15</f>
        <v>18</v>
      </c>
      <c r="J51" s="347"/>
      <c r="K51" s="347"/>
      <c r="L51" s="347"/>
      <c r="M51" s="347"/>
      <c r="N51" s="347"/>
      <c r="O51" s="347"/>
      <c r="P51" s="347"/>
      <c r="Q51" s="347"/>
      <c r="R51" s="347"/>
      <c r="S51" s="347"/>
    </row>
    <row r="52" spans="1:19" ht="13.5" thickBot="1" x14ac:dyDescent="0.25">
      <c r="A52" s="83" t="s">
        <v>118</v>
      </c>
      <c r="C52" s="98">
        <f>E13</f>
        <v>44.305</v>
      </c>
      <c r="E52" s="83" t="s">
        <v>118</v>
      </c>
      <c r="G52" s="98">
        <f>E13</f>
        <v>44.305</v>
      </c>
      <c r="J52" s="97">
        <f>'Posto Diurno'!I45*1.94%</f>
        <v>0</v>
      </c>
      <c r="M52" s="10"/>
    </row>
    <row r="53" spans="1:19" ht="13.5" thickBot="1" x14ac:dyDescent="0.25">
      <c r="A53" s="81"/>
      <c r="C53" s="82"/>
      <c r="E53" s="81"/>
      <c r="G53" s="82"/>
    </row>
    <row r="54" spans="1:19" ht="13.5" thickBot="1" x14ac:dyDescent="0.25">
      <c r="A54" s="77" t="s">
        <v>122</v>
      </c>
      <c r="B54" s="78"/>
      <c r="C54" s="92">
        <f>C49/C51*C52%</f>
        <v>0</v>
      </c>
      <c r="E54" s="129" t="s">
        <v>200</v>
      </c>
      <c r="F54" s="78"/>
      <c r="G54" s="92">
        <f>G49/G51*G52%</f>
        <v>0</v>
      </c>
    </row>
    <row r="55" spans="1:19" ht="13.5" thickBot="1" x14ac:dyDescent="0.25"/>
    <row r="56" spans="1:19" ht="13.5" thickBot="1" x14ac:dyDescent="0.25">
      <c r="A56" s="340" t="s">
        <v>123</v>
      </c>
      <c r="B56" s="341"/>
      <c r="C56" s="341"/>
      <c r="D56" s="341"/>
      <c r="E56" s="341"/>
      <c r="F56" s="341"/>
      <c r="G56" s="342"/>
      <c r="J56" s="340" t="s">
        <v>123</v>
      </c>
      <c r="K56" s="341"/>
      <c r="L56" s="341"/>
      <c r="M56" s="341"/>
      <c r="N56" s="341"/>
      <c r="O56" s="341"/>
      <c r="P56" s="342"/>
    </row>
    <row r="57" spans="1:19" x14ac:dyDescent="0.2">
      <c r="A57" s="81"/>
      <c r="G57" s="82"/>
      <c r="J57" s="81"/>
      <c r="P57" s="82"/>
    </row>
    <row r="58" spans="1:19" x14ac:dyDescent="0.2">
      <c r="A58" s="83" t="s">
        <v>104</v>
      </c>
      <c r="G58" s="82"/>
      <c r="J58" s="83" t="s">
        <v>104</v>
      </c>
      <c r="P58" s="82"/>
    </row>
    <row r="59" spans="1:19" x14ac:dyDescent="0.2">
      <c r="A59" s="81" t="s">
        <v>105</v>
      </c>
      <c r="G59" s="84">
        <f>'Posto Diurno'!I45</f>
        <v>0</v>
      </c>
      <c r="J59" s="81" t="s">
        <v>110</v>
      </c>
      <c r="P59" s="84">
        <f>'Mód2.2'!H11</f>
        <v>0</v>
      </c>
    </row>
    <row r="60" spans="1:19" x14ac:dyDescent="0.2">
      <c r="A60" s="81" t="s">
        <v>107</v>
      </c>
      <c r="G60" s="84">
        <f>'Posto Diurno'!I54</f>
        <v>0</v>
      </c>
      <c r="J60" s="81"/>
      <c r="P60" s="84"/>
    </row>
    <row r="61" spans="1:19" x14ac:dyDescent="0.2">
      <c r="A61" s="83" t="s">
        <v>108</v>
      </c>
      <c r="G61" s="85">
        <f>SUM(G59:G60)</f>
        <v>0</v>
      </c>
      <c r="J61" s="83" t="s">
        <v>108</v>
      </c>
      <c r="P61" s="85">
        <f>SUM(P59:P60)</f>
        <v>0</v>
      </c>
    </row>
    <row r="62" spans="1:19" x14ac:dyDescent="0.2">
      <c r="A62" s="81"/>
      <c r="G62" s="82"/>
      <c r="H62" s="362" t="s">
        <v>189</v>
      </c>
      <c r="I62" s="363"/>
      <c r="J62" s="81"/>
      <c r="P62" s="82"/>
    </row>
    <row r="63" spans="1:19" x14ac:dyDescent="0.2">
      <c r="A63" s="83" t="s">
        <v>116</v>
      </c>
      <c r="G63" s="86">
        <f>'Posto Diurno'!H73</f>
        <v>0.08</v>
      </c>
      <c r="J63" s="83"/>
      <c r="P63" s="86"/>
    </row>
    <row r="64" spans="1:19" x14ac:dyDescent="0.2">
      <c r="A64" s="83" t="s">
        <v>117</v>
      </c>
      <c r="G64" s="86">
        <v>0.4</v>
      </c>
      <c r="J64" s="83" t="s">
        <v>117</v>
      </c>
      <c r="P64" s="86">
        <v>0.4</v>
      </c>
    </row>
    <row r="65" spans="1:16" x14ac:dyDescent="0.2">
      <c r="A65" s="83" t="s">
        <v>118</v>
      </c>
      <c r="C65" s="87"/>
      <c r="G65" s="98">
        <f>E13</f>
        <v>44.305</v>
      </c>
      <c r="J65" s="83" t="s">
        <v>118</v>
      </c>
      <c r="L65" s="87"/>
      <c r="P65" s="98">
        <f>E13</f>
        <v>44.305</v>
      </c>
    </row>
    <row r="66" spans="1:16" ht="13.5" thickBot="1" x14ac:dyDescent="0.25">
      <c r="A66" s="81"/>
      <c r="G66" s="82"/>
      <c r="J66" s="81"/>
      <c r="P66" s="82"/>
    </row>
    <row r="67" spans="1:16" ht="13.5" thickBot="1" x14ac:dyDescent="0.25">
      <c r="A67" s="340" t="s">
        <v>124</v>
      </c>
      <c r="B67" s="341"/>
      <c r="C67" s="341"/>
      <c r="D67" s="341"/>
      <c r="E67" s="341"/>
      <c r="F67" s="341"/>
      <c r="G67" s="92">
        <f>G61*G63*G64*G65%</f>
        <v>0</v>
      </c>
      <c r="J67" s="360" t="s">
        <v>190</v>
      </c>
      <c r="K67" s="361"/>
      <c r="L67" s="361"/>
      <c r="M67" s="361"/>
      <c r="N67" s="361"/>
      <c r="O67" s="361"/>
      <c r="P67" s="92">
        <f>P61*P64*P65%</f>
        <v>0</v>
      </c>
    </row>
    <row r="70" spans="1:16" ht="13.5" thickBot="1" x14ac:dyDescent="0.25"/>
    <row r="71" spans="1:16" ht="13.5" thickBot="1" x14ac:dyDescent="0.25">
      <c r="A71" s="340" t="s">
        <v>194</v>
      </c>
      <c r="B71" s="341"/>
      <c r="C71" s="341"/>
      <c r="D71" s="341"/>
      <c r="E71" s="341"/>
      <c r="F71" s="341"/>
      <c r="G71" s="342"/>
    </row>
    <row r="72" spans="1:16" x14ac:dyDescent="0.2">
      <c r="A72" s="109"/>
      <c r="B72" s="110"/>
      <c r="C72" s="110"/>
      <c r="D72" s="110"/>
      <c r="E72" s="110"/>
      <c r="F72" s="110"/>
      <c r="G72" s="111"/>
    </row>
    <row r="73" spans="1:16" x14ac:dyDescent="0.2">
      <c r="A73" s="83" t="s">
        <v>104</v>
      </c>
      <c r="G73" s="82"/>
    </row>
    <row r="74" spans="1:16" x14ac:dyDescent="0.2">
      <c r="A74" s="81" t="s">
        <v>195</v>
      </c>
      <c r="G74" s="84">
        <f>-'Posto Diurno'!I54</f>
        <v>0</v>
      </c>
    </row>
    <row r="75" spans="1:16" x14ac:dyDescent="0.2">
      <c r="A75" s="81"/>
      <c r="G75" s="82"/>
    </row>
    <row r="76" spans="1:16" x14ac:dyDescent="0.2">
      <c r="A76" s="83" t="s">
        <v>118</v>
      </c>
      <c r="G76" s="121">
        <f>E7</f>
        <v>1.35</v>
      </c>
    </row>
    <row r="77" spans="1:16" ht="13.5" thickBot="1" x14ac:dyDescent="0.25">
      <c r="A77" s="112"/>
      <c r="B77" s="113"/>
      <c r="C77" s="113"/>
      <c r="D77" s="113"/>
      <c r="E77" s="113"/>
      <c r="F77" s="113"/>
      <c r="G77" s="114"/>
    </row>
    <row r="78" spans="1:16" ht="13.5" thickBot="1" x14ac:dyDescent="0.25">
      <c r="A78" s="340" t="s">
        <v>196</v>
      </c>
      <c r="B78" s="341"/>
      <c r="C78" s="341"/>
      <c r="D78" s="341"/>
      <c r="E78" s="341"/>
      <c r="F78" s="341"/>
      <c r="G78" s="92">
        <f>G74*G76%</f>
        <v>0</v>
      </c>
    </row>
    <row r="80" spans="1:16" ht="13.5" thickBot="1" x14ac:dyDescent="0.25"/>
    <row r="81" spans="2:11" ht="13.5" thickBot="1" x14ac:dyDescent="0.25">
      <c r="B81" s="357" t="s">
        <v>191</v>
      </c>
      <c r="C81" s="358"/>
      <c r="D81" s="358"/>
      <c r="E81" s="358"/>
      <c r="F81" s="358"/>
      <c r="G81" s="358"/>
      <c r="H81" s="358"/>
      <c r="I81" s="358"/>
      <c r="J81" s="358"/>
      <c r="K81" s="359"/>
    </row>
    <row r="82" spans="2:11" x14ac:dyDescent="0.2">
      <c r="B82" s="109"/>
      <c r="C82" s="110"/>
      <c r="D82" s="110"/>
      <c r="E82" s="110"/>
      <c r="F82" s="110"/>
      <c r="G82" s="111"/>
      <c r="H82" s="122" t="s">
        <v>193</v>
      </c>
      <c r="I82" s="122" t="s">
        <v>197</v>
      </c>
      <c r="J82" s="122" t="s">
        <v>199</v>
      </c>
      <c r="K82" s="122" t="s">
        <v>266</v>
      </c>
    </row>
    <row r="83" spans="2:11" ht="13.5" thickBot="1" x14ac:dyDescent="0.25">
      <c r="B83" s="348" t="s">
        <v>192</v>
      </c>
      <c r="C83" s="349"/>
      <c r="D83" s="349"/>
      <c r="E83" s="349"/>
      <c r="F83" s="349"/>
      <c r="G83" s="350"/>
      <c r="H83" s="125" t="s">
        <v>265</v>
      </c>
      <c r="I83" s="125" t="s">
        <v>198</v>
      </c>
      <c r="J83" s="125"/>
      <c r="K83" s="125" t="s">
        <v>267</v>
      </c>
    </row>
    <row r="84" spans="2:11" x14ac:dyDescent="0.2">
      <c r="B84" s="109"/>
      <c r="C84" s="110"/>
      <c r="D84" s="110"/>
      <c r="E84" s="110"/>
      <c r="F84" s="110"/>
      <c r="G84" s="111"/>
      <c r="H84" s="123"/>
      <c r="I84" s="123"/>
      <c r="J84" s="123"/>
      <c r="K84" s="123"/>
    </row>
    <row r="85" spans="2:11" x14ac:dyDescent="0.2">
      <c r="B85" s="81" t="str">
        <f>A28</f>
        <v>VALOR AP INDENIZADO</v>
      </c>
      <c r="G85" s="82"/>
      <c r="H85" s="124">
        <f>C28</f>
        <v>0</v>
      </c>
      <c r="I85" s="123"/>
      <c r="J85" s="123"/>
      <c r="K85" s="124">
        <f>G28</f>
        <v>0</v>
      </c>
    </row>
    <row r="86" spans="2:11" x14ac:dyDescent="0.2">
      <c r="B86" s="81" t="str">
        <f>A41</f>
        <v>VALOR MULTA FGTS E CONTRIBUIÇÃO SOCIAL NO AP INDENIZADO</v>
      </c>
      <c r="G86" s="82"/>
      <c r="H86" s="124">
        <f>G41</f>
        <v>0</v>
      </c>
      <c r="I86" s="123"/>
      <c r="J86" s="123"/>
      <c r="K86" s="124">
        <f>G41</f>
        <v>0</v>
      </c>
    </row>
    <row r="87" spans="2:11" x14ac:dyDescent="0.2">
      <c r="B87" s="81" t="str">
        <f>A54</f>
        <v>VALOR AP TRABALHADO</v>
      </c>
      <c r="G87" s="82"/>
      <c r="H87" s="124">
        <f>C54</f>
        <v>0</v>
      </c>
      <c r="I87" s="124">
        <f>J52</f>
        <v>0</v>
      </c>
      <c r="J87" s="123"/>
      <c r="K87" s="124">
        <f>G54</f>
        <v>0</v>
      </c>
    </row>
    <row r="88" spans="2:11" x14ac:dyDescent="0.2">
      <c r="B88" s="81" t="str">
        <f>A67</f>
        <v>VALOR MULTA FGTS E CONTRIBUIÇÃO SOCIAL NO AP TRABALHADO</v>
      </c>
      <c r="G88" s="82"/>
      <c r="H88" s="124">
        <f>G67</f>
        <v>0</v>
      </c>
      <c r="I88" s="123"/>
      <c r="J88" s="123"/>
      <c r="K88" s="124">
        <f>G67</f>
        <v>0</v>
      </c>
    </row>
    <row r="89" spans="2:11" x14ac:dyDescent="0.2">
      <c r="B89" s="81" t="str">
        <f>A78</f>
        <v>VALOR DEMISSÃO POR JUSTA CAUSA</v>
      </c>
      <c r="G89" s="82"/>
      <c r="H89" s="124">
        <f>G78</f>
        <v>0</v>
      </c>
      <c r="I89" s="123"/>
      <c r="J89" s="123"/>
      <c r="K89" s="123"/>
    </row>
    <row r="90" spans="2:11" ht="13.5" thickBot="1" x14ac:dyDescent="0.25">
      <c r="B90" s="112"/>
      <c r="C90" s="113"/>
      <c r="D90" s="113"/>
      <c r="E90" s="113"/>
      <c r="F90" s="113"/>
      <c r="G90" s="114"/>
      <c r="H90" s="123"/>
      <c r="I90" s="123"/>
      <c r="J90" s="123"/>
      <c r="K90" s="123"/>
    </row>
    <row r="91" spans="2:11" ht="13.5" thickBot="1" x14ac:dyDescent="0.25">
      <c r="B91" s="89" t="s">
        <v>235</v>
      </c>
      <c r="C91" s="102"/>
      <c r="D91" s="102"/>
      <c r="E91" s="102"/>
      <c r="F91" s="102"/>
      <c r="G91" s="102"/>
      <c r="H91" s="126">
        <f>SUM(H85:H90)</f>
        <v>0</v>
      </c>
      <c r="I91" s="130">
        <f>SUM(I85:I90)</f>
        <v>0</v>
      </c>
      <c r="J91" s="127">
        <f>SUM(J85:J90)</f>
        <v>0</v>
      </c>
      <c r="K91" s="130">
        <f>SUM(K85:K90)</f>
        <v>0</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4" t="s">
        <v>32</v>
      </c>
      <c r="B1" s="369" t="s">
        <v>218</v>
      </c>
      <c r="C1" s="369"/>
      <c r="D1" s="369"/>
      <c r="E1" s="369"/>
      <c r="F1" s="369"/>
      <c r="G1" s="369"/>
      <c r="H1" s="15">
        <f>'Posto Diurno'!H155+'Posto Diurno'!H156+'Posto Diurno'!H157</f>
        <v>0.14250000000000002</v>
      </c>
      <c r="I1" s="16"/>
    </row>
    <row r="2" spans="1:9" x14ac:dyDescent="0.2">
      <c r="A2" s="17"/>
      <c r="B2" s="370">
        <v>100</v>
      </c>
      <c r="C2" s="370"/>
      <c r="D2" s="370"/>
      <c r="E2" s="370"/>
      <c r="F2" s="370"/>
      <c r="G2" s="370"/>
      <c r="H2" s="18"/>
      <c r="I2" s="19"/>
    </row>
    <row r="3" spans="1:9" x14ac:dyDescent="0.2">
      <c r="A3" s="20"/>
      <c r="B3" s="40"/>
      <c r="C3" s="40"/>
      <c r="D3" s="40"/>
      <c r="E3" s="40"/>
      <c r="F3" s="40"/>
      <c r="G3" s="40"/>
      <c r="H3" s="18"/>
      <c r="I3" s="19"/>
    </row>
    <row r="4" spans="1:9" x14ac:dyDescent="0.2">
      <c r="A4" s="17" t="s">
        <v>33</v>
      </c>
      <c r="B4" s="370" t="s">
        <v>216</v>
      </c>
      <c r="C4" s="370"/>
      <c r="D4" s="370"/>
      <c r="E4" s="370"/>
      <c r="F4" s="370"/>
      <c r="G4" s="370"/>
      <c r="H4" s="18"/>
      <c r="I4" s="19">
        <f>'Posto Diurno'!I152+'Posto Diurno'!I153+'Posto Diurno'!I170</f>
        <v>0</v>
      </c>
    </row>
    <row r="5" spans="1:9" x14ac:dyDescent="0.2">
      <c r="A5" s="17"/>
      <c r="B5" s="40"/>
      <c r="C5" s="40"/>
      <c r="D5" s="40"/>
      <c r="E5" s="40"/>
      <c r="F5" s="40"/>
      <c r="G5" s="40"/>
      <c r="H5" s="18"/>
      <c r="I5" s="19"/>
    </row>
    <row r="6" spans="1:9" x14ac:dyDescent="0.2">
      <c r="A6" s="17" t="s">
        <v>34</v>
      </c>
      <c r="B6" s="370" t="s">
        <v>217</v>
      </c>
      <c r="C6" s="370"/>
      <c r="D6" s="370"/>
      <c r="E6" s="370"/>
      <c r="F6" s="370"/>
      <c r="G6" s="370"/>
      <c r="H6" s="18"/>
      <c r="I6" s="19">
        <f>I4/(1-H1)</f>
        <v>0</v>
      </c>
    </row>
    <row r="7" spans="1:9" x14ac:dyDescent="0.2">
      <c r="A7" s="17"/>
      <c r="B7" s="40"/>
      <c r="C7" s="40"/>
      <c r="D7" s="40"/>
      <c r="E7" s="40"/>
      <c r="F7" s="40"/>
      <c r="G7" s="40"/>
      <c r="H7" s="18"/>
      <c r="I7" s="19"/>
    </row>
    <row r="8" spans="1:9" x14ac:dyDescent="0.2">
      <c r="A8" s="21"/>
      <c r="B8" s="371" t="s">
        <v>35</v>
      </c>
      <c r="C8" s="371"/>
      <c r="D8" s="371"/>
      <c r="E8" s="371"/>
      <c r="F8" s="371"/>
      <c r="G8" s="371"/>
      <c r="H8" s="22"/>
      <c r="I8" s="23">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340" t="s">
        <v>125</v>
      </c>
      <c r="B1" s="341"/>
      <c r="C1" s="341"/>
      <c r="D1" s="341"/>
      <c r="E1" s="341"/>
      <c r="F1" s="341"/>
      <c r="G1" s="341"/>
      <c r="H1" s="341"/>
      <c r="I1" s="342"/>
    </row>
    <row r="3" spans="1:16" x14ac:dyDescent="0.2">
      <c r="A3" s="94" t="s">
        <v>126</v>
      </c>
    </row>
    <row r="5" spans="1:16" x14ac:dyDescent="0.2">
      <c r="A5" s="13" t="s">
        <v>104</v>
      </c>
      <c r="B5" s="13"/>
    </row>
    <row r="7" spans="1:16" x14ac:dyDescent="0.2">
      <c r="A7" t="s">
        <v>127</v>
      </c>
      <c r="D7" s="10">
        <f>'Posto Diurno'!I45</f>
        <v>0</v>
      </c>
    </row>
    <row r="8" spans="1:16" x14ac:dyDescent="0.2">
      <c r="A8" t="s">
        <v>128</v>
      </c>
      <c r="D8" s="10">
        <f>'Posto Diurno'!I102</f>
        <v>0</v>
      </c>
    </row>
    <row r="9" spans="1:16" x14ac:dyDescent="0.2">
      <c r="A9" t="s">
        <v>129</v>
      </c>
      <c r="D9" s="10">
        <f>'Posto Diurno'!I112</f>
        <v>0</v>
      </c>
    </row>
    <row r="10" spans="1:16" x14ac:dyDescent="0.2">
      <c r="D10" s="10"/>
    </row>
    <row r="11" spans="1:16" x14ac:dyDescent="0.2">
      <c r="A11" s="13" t="s">
        <v>130</v>
      </c>
      <c r="B11" s="13"/>
      <c r="C11" s="13"/>
      <c r="D11" s="5">
        <f>SUM(D7:D10)</f>
        <v>0</v>
      </c>
    </row>
    <row r="12" spans="1:16" ht="13.5" thickBot="1" x14ac:dyDescent="0.25"/>
    <row r="13" spans="1:16" ht="13.5" thickBot="1" x14ac:dyDescent="0.25">
      <c r="A13" s="96" t="s">
        <v>202</v>
      </c>
      <c r="B13" s="90"/>
      <c r="C13" s="90"/>
      <c r="D13" s="91">
        <v>30</v>
      </c>
      <c r="F13" s="372"/>
      <c r="G13" s="372"/>
      <c r="H13" s="372"/>
      <c r="I13" s="372"/>
      <c r="J13" s="372"/>
      <c r="K13" s="372"/>
      <c r="L13" s="372"/>
      <c r="M13" s="372"/>
    </row>
    <row r="14" spans="1:16" ht="13.5" thickBot="1" x14ac:dyDescent="0.25"/>
    <row r="15" spans="1:16" ht="13.5" thickBot="1" x14ac:dyDescent="0.25">
      <c r="A15" s="77" t="s">
        <v>131</v>
      </c>
      <c r="B15" s="95"/>
      <c r="C15" s="95"/>
      <c r="D15" s="79">
        <f>D11/D13</f>
        <v>0</v>
      </c>
      <c r="P15" s="13" t="s">
        <v>263</v>
      </c>
    </row>
    <row r="16" spans="1:16" ht="13.5" thickBot="1" x14ac:dyDescent="0.25"/>
    <row r="17" spans="1:17" ht="13.5" thickBot="1" x14ac:dyDescent="0.25">
      <c r="A17" s="96" t="s">
        <v>132</v>
      </c>
      <c r="B17" s="90"/>
      <c r="C17" s="90"/>
      <c r="D17" s="90"/>
      <c r="E17" s="90"/>
      <c r="F17" s="90"/>
      <c r="G17" s="90"/>
      <c r="H17" s="90"/>
      <c r="I17" s="174">
        <f>P17</f>
        <v>20.9589</v>
      </c>
      <c r="P17" s="157">
        <v>20.9589</v>
      </c>
      <c r="Q17" t="s">
        <v>268</v>
      </c>
    </row>
    <row r="18" spans="1:17" ht="13.5" thickBot="1" x14ac:dyDescent="0.25">
      <c r="P18" s="158">
        <v>1</v>
      </c>
      <c r="Q18" t="s">
        <v>269</v>
      </c>
    </row>
    <row r="19" spans="1:17" ht="13.5" thickBot="1" x14ac:dyDescent="0.25">
      <c r="A19" s="96" t="s">
        <v>133</v>
      </c>
      <c r="B19" s="90"/>
      <c r="C19" s="90"/>
      <c r="D19" s="90"/>
      <c r="E19" s="90"/>
      <c r="F19" s="90"/>
      <c r="G19" s="90"/>
      <c r="H19" s="90"/>
      <c r="I19" s="174">
        <f>P18+SUM(P21:P26)+P29</f>
        <v>4.8740000000000006</v>
      </c>
      <c r="P19" s="158">
        <v>0</v>
      </c>
      <c r="Q19" t="s">
        <v>270</v>
      </c>
    </row>
    <row r="20" spans="1:17" ht="13.5" thickBot="1" x14ac:dyDescent="0.25">
      <c r="P20" s="159">
        <v>0.96589999999999998</v>
      </c>
      <c r="Q20" t="s">
        <v>271</v>
      </c>
    </row>
    <row r="21" spans="1:17" ht="13.5" thickBot="1" x14ac:dyDescent="0.25">
      <c r="A21" s="96" t="s">
        <v>134</v>
      </c>
      <c r="B21" s="90"/>
      <c r="C21" s="90"/>
      <c r="D21" s="90"/>
      <c r="E21" s="90"/>
      <c r="F21" s="90"/>
      <c r="G21" s="90"/>
      <c r="H21" s="90"/>
      <c r="I21" s="174">
        <f>P27</f>
        <v>0.19969999999999999</v>
      </c>
      <c r="P21" s="158">
        <v>3.4931999999999999</v>
      </c>
      <c r="Q21" t="s">
        <v>272</v>
      </c>
    </row>
    <row r="22" spans="1:17" ht="13.5" thickBot="1" x14ac:dyDescent="0.25">
      <c r="P22" s="158">
        <v>0.26879999999999998</v>
      </c>
      <c r="Q22" t="s">
        <v>273</v>
      </c>
    </row>
    <row r="23" spans="1:17" ht="13.5" thickBot="1" x14ac:dyDescent="0.25">
      <c r="A23" s="96" t="s">
        <v>136</v>
      </c>
      <c r="B23" s="90"/>
      <c r="C23" s="90"/>
      <c r="D23" s="90"/>
      <c r="E23" s="90"/>
      <c r="F23" s="90"/>
      <c r="G23" s="90"/>
      <c r="H23" s="90"/>
      <c r="I23" s="174">
        <f>P20</f>
        <v>0.96589999999999998</v>
      </c>
      <c r="P23" s="158">
        <v>4.2700000000000002E-2</v>
      </c>
      <c r="Q23" t="s">
        <v>274</v>
      </c>
    </row>
    <row r="24" spans="1:17" ht="13.5" thickBot="1" x14ac:dyDescent="0.25">
      <c r="P24" s="158">
        <v>3.5499999999999997E-2</v>
      </c>
      <c r="Q24" t="s">
        <v>275</v>
      </c>
    </row>
    <row r="25" spans="1:17" ht="13.5" thickBot="1" x14ac:dyDescent="0.25">
      <c r="A25" s="96" t="s">
        <v>135</v>
      </c>
      <c r="B25" s="90"/>
      <c r="C25" s="90"/>
      <c r="D25" s="90"/>
      <c r="E25" s="90"/>
      <c r="F25" s="90"/>
      <c r="G25" s="90"/>
      <c r="H25" s="90"/>
      <c r="I25" s="174">
        <f>P28</f>
        <v>2.4752999999999998</v>
      </c>
      <c r="P25" s="158">
        <v>0.02</v>
      </c>
      <c r="Q25" t="s">
        <v>276</v>
      </c>
    </row>
    <row r="26" spans="1:17" ht="13.5" thickBot="1" x14ac:dyDescent="0.25">
      <c r="P26" s="158">
        <v>4.0000000000000001E-3</v>
      </c>
      <c r="Q26" t="s">
        <v>277</v>
      </c>
    </row>
    <row r="27" spans="1:17" ht="13.5" thickBot="1" x14ac:dyDescent="0.25">
      <c r="I27" s="96" t="s">
        <v>142</v>
      </c>
      <c r="J27" s="132">
        <f>SUM(I17:I25)</f>
        <v>29.473800000000004</v>
      </c>
      <c r="P27" s="159">
        <v>0.19969999999999999</v>
      </c>
      <c r="Q27" t="s">
        <v>278</v>
      </c>
    </row>
    <row r="28" spans="1:17" ht="13.5" thickBot="1" x14ac:dyDescent="0.25">
      <c r="A28" s="96" t="s">
        <v>138</v>
      </c>
      <c r="B28" s="90"/>
      <c r="C28" s="90"/>
      <c r="D28" s="90"/>
      <c r="E28" s="92">
        <f>D15*I17/12</f>
        <v>0</v>
      </c>
      <c r="P28" s="159">
        <v>2.4752999999999998</v>
      </c>
      <c r="Q28" t="s">
        <v>279</v>
      </c>
    </row>
    <row r="29" spans="1:17" ht="13.5" thickBot="1" x14ac:dyDescent="0.25">
      <c r="P29" s="160">
        <v>9.7999999999999997E-3</v>
      </c>
      <c r="Q29" t="s">
        <v>280</v>
      </c>
    </row>
    <row r="30" spans="1:17" ht="13.5" thickBot="1" x14ac:dyDescent="0.25">
      <c r="A30" s="96" t="s">
        <v>137</v>
      </c>
      <c r="B30" s="90"/>
      <c r="C30" s="90"/>
      <c r="D30" s="90"/>
      <c r="E30" s="92">
        <f>D15*I19/12</f>
        <v>0</v>
      </c>
    </row>
    <row r="31" spans="1:17" ht="13.5" thickBot="1" x14ac:dyDescent="0.25">
      <c r="P31" s="161">
        <f>SUM(P17:P29)</f>
        <v>29.473799999999997</v>
      </c>
      <c r="Q31" s="45" t="s">
        <v>281</v>
      </c>
    </row>
    <row r="32" spans="1:17" ht="13.5" thickBot="1" x14ac:dyDescent="0.25">
      <c r="A32" s="96" t="s">
        <v>139</v>
      </c>
      <c r="B32" s="90"/>
      <c r="C32" s="90"/>
      <c r="D32" s="90"/>
      <c r="E32" s="92">
        <f>D15*I21/12</f>
        <v>0</v>
      </c>
    </row>
    <row r="33" spans="1:16" ht="13.5" thickBot="1" x14ac:dyDescent="0.25"/>
    <row r="34" spans="1:16" ht="13.5" thickBot="1" x14ac:dyDescent="0.25">
      <c r="A34" s="96" t="s">
        <v>140</v>
      </c>
      <c r="B34" s="90"/>
      <c r="C34" s="90"/>
      <c r="D34" s="90"/>
      <c r="E34" s="92">
        <f>D15*I23/12</f>
        <v>0</v>
      </c>
      <c r="P34" s="131"/>
    </row>
    <row r="35" spans="1:16" ht="13.5" thickBot="1" x14ac:dyDescent="0.25"/>
    <row r="36" spans="1:16" ht="13.5" thickBot="1" x14ac:dyDescent="0.25">
      <c r="A36" s="96" t="s">
        <v>141</v>
      </c>
      <c r="B36" s="90"/>
      <c r="C36" s="90"/>
      <c r="D36" s="90"/>
      <c r="E36" s="92">
        <f>D15*I25/12</f>
        <v>0</v>
      </c>
    </row>
    <row r="37" spans="1:16" ht="13.5" thickBot="1" x14ac:dyDescent="0.25"/>
    <row r="38" spans="1:16" ht="13.5" thickBot="1" x14ac:dyDescent="0.25">
      <c r="C38" s="373" t="s">
        <v>204</v>
      </c>
      <c r="D38" s="374"/>
      <c r="E38" s="374"/>
      <c r="F38" s="374"/>
      <c r="G38" s="374"/>
      <c r="H38" s="374"/>
      <c r="I38" s="375"/>
      <c r="J38" s="92">
        <f>SUM(E28:E36)</f>
        <v>0</v>
      </c>
    </row>
    <row r="41" spans="1:16" ht="13.5" thickBot="1" x14ac:dyDescent="0.25"/>
    <row r="42" spans="1:16" ht="13.5" thickBot="1" x14ac:dyDescent="0.25">
      <c r="A42" s="376" t="s">
        <v>205</v>
      </c>
      <c r="B42" s="377"/>
      <c r="C42" s="377"/>
      <c r="D42" s="378"/>
      <c r="E42" s="162"/>
      <c r="F42" s="162"/>
      <c r="G42" s="162"/>
      <c r="H42" s="65"/>
      <c r="I42" s="65"/>
    </row>
    <row r="43" spans="1:16" x14ac:dyDescent="0.2">
      <c r="A43" s="163"/>
      <c r="B43" s="163"/>
      <c r="C43" s="163"/>
      <c r="D43" s="163"/>
      <c r="E43" s="163"/>
      <c r="F43" s="163"/>
      <c r="G43" s="163"/>
    </row>
    <row r="44" spans="1:16" x14ac:dyDescent="0.2">
      <c r="A44" s="164" t="s">
        <v>104</v>
      </c>
      <c r="B44" s="164"/>
      <c r="C44" s="163"/>
      <c r="D44" s="163"/>
      <c r="E44" s="163"/>
      <c r="F44" s="163"/>
      <c r="G44" s="163"/>
    </row>
    <row r="45" spans="1:16" x14ac:dyDescent="0.2">
      <c r="A45" s="163"/>
      <c r="B45" s="163"/>
      <c r="C45" s="163"/>
      <c r="D45" s="163"/>
      <c r="E45" s="163"/>
      <c r="F45" s="163"/>
      <c r="G45" s="163"/>
    </row>
    <row r="46" spans="1:16" x14ac:dyDescent="0.2">
      <c r="A46" s="163" t="s">
        <v>127</v>
      </c>
      <c r="B46" s="163"/>
      <c r="C46" s="163"/>
      <c r="D46" s="165">
        <f>'Posto Diurno'!I45</f>
        <v>0</v>
      </c>
      <c r="E46" s="163"/>
      <c r="F46" s="163"/>
      <c r="G46" s="163"/>
    </row>
    <row r="47" spans="1:16" x14ac:dyDescent="0.2">
      <c r="A47" s="163" t="s">
        <v>128</v>
      </c>
      <c r="B47" s="163"/>
      <c r="C47" s="163"/>
      <c r="D47" s="165">
        <f>'Posto Diurno'!I102</f>
        <v>0</v>
      </c>
      <c r="E47" s="163"/>
      <c r="F47" s="163"/>
      <c r="G47" s="163"/>
    </row>
    <row r="48" spans="1:16" x14ac:dyDescent="0.2">
      <c r="A48" s="163" t="s">
        <v>129</v>
      </c>
      <c r="B48" s="163"/>
      <c r="C48" s="163"/>
      <c r="D48" s="165">
        <f>'Posto Diurno'!I112</f>
        <v>0</v>
      </c>
      <c r="E48" s="163"/>
      <c r="F48" s="163"/>
      <c r="G48" s="163"/>
    </row>
    <row r="49" spans="1:10" x14ac:dyDescent="0.2">
      <c r="A49" s="163"/>
      <c r="B49" s="163"/>
      <c r="C49" s="163"/>
      <c r="D49" s="165"/>
      <c r="E49" s="163"/>
      <c r="F49" s="163"/>
      <c r="G49" s="163"/>
    </row>
    <row r="50" spans="1:10" x14ac:dyDescent="0.2">
      <c r="A50" s="164" t="s">
        <v>130</v>
      </c>
      <c r="B50" s="164"/>
      <c r="C50" s="164"/>
      <c r="D50" s="166">
        <f>SUM(D46:D49)</f>
        <v>0</v>
      </c>
      <c r="E50" s="163"/>
      <c r="F50" s="163"/>
      <c r="G50" s="163"/>
    </row>
    <row r="51" spans="1:10" ht="13.5" thickBot="1" x14ac:dyDescent="0.25">
      <c r="A51" s="163"/>
      <c r="B51" s="163"/>
      <c r="C51" s="163"/>
      <c r="D51" s="163"/>
      <c r="E51" s="163"/>
      <c r="F51" s="163"/>
      <c r="G51" s="163"/>
    </row>
    <row r="52" spans="1:10" ht="13.5" thickBot="1" x14ac:dyDescent="0.25">
      <c r="A52" s="167" t="s">
        <v>206</v>
      </c>
      <c r="B52" s="168"/>
      <c r="C52" s="168"/>
      <c r="D52" s="169">
        <v>220</v>
      </c>
      <c r="E52" s="170" t="s">
        <v>222</v>
      </c>
      <c r="F52" s="163" t="s">
        <v>207</v>
      </c>
      <c r="G52" s="163"/>
    </row>
    <row r="53" spans="1:10" ht="13.5" thickBot="1" x14ac:dyDescent="0.25">
      <c r="A53" s="163"/>
      <c r="B53" s="163"/>
      <c r="C53" s="163"/>
      <c r="D53" s="163"/>
      <c r="E53" s="163"/>
      <c r="F53" s="163"/>
      <c r="G53" s="163"/>
    </row>
    <row r="54" spans="1:10" ht="13.5" thickBot="1" x14ac:dyDescent="0.25">
      <c r="A54" s="171" t="s">
        <v>208</v>
      </c>
      <c r="B54" s="172"/>
      <c r="C54" s="172"/>
      <c r="D54" s="173">
        <f>D50/D52</f>
        <v>0</v>
      </c>
      <c r="E54" s="163"/>
      <c r="F54" s="163"/>
      <c r="G54" s="163"/>
    </row>
    <row r="55" spans="1:10" ht="13.5" thickBot="1" x14ac:dyDescent="0.25">
      <c r="A55" s="163"/>
      <c r="B55" s="163"/>
      <c r="C55" s="163"/>
      <c r="D55" s="163"/>
      <c r="E55" s="163"/>
      <c r="F55" s="163"/>
      <c r="G55" s="163"/>
    </row>
    <row r="56" spans="1:10" ht="13.5" thickBot="1" x14ac:dyDescent="0.25">
      <c r="A56" s="167" t="s">
        <v>209</v>
      </c>
      <c r="B56" s="168"/>
      <c r="C56" s="168"/>
      <c r="D56" s="169">
        <v>15</v>
      </c>
      <c r="E56" s="163"/>
      <c r="F56" s="163"/>
      <c r="G56" s="163"/>
    </row>
    <row r="57" spans="1:10" ht="13.5" thickBot="1" x14ac:dyDescent="0.25">
      <c r="A57" s="163"/>
      <c r="B57" s="163"/>
      <c r="C57" s="163"/>
      <c r="D57" s="163"/>
      <c r="E57" s="163"/>
      <c r="F57" s="163"/>
      <c r="G57" s="163"/>
    </row>
    <row r="58" spans="1:10" ht="13.5" thickBot="1" x14ac:dyDescent="0.25">
      <c r="A58" s="171" t="s">
        <v>210</v>
      </c>
      <c r="B58" s="172"/>
      <c r="C58" s="172"/>
      <c r="D58" s="173">
        <f>D54*D56</f>
        <v>0</v>
      </c>
      <c r="E58" s="163"/>
      <c r="F58" s="163"/>
      <c r="G58" s="163"/>
    </row>
    <row r="62" spans="1:10" x14ac:dyDescent="0.2">
      <c r="A62" s="345" t="s">
        <v>203</v>
      </c>
      <c r="B62" s="345"/>
      <c r="C62" s="345"/>
      <c r="D62" s="345"/>
      <c r="E62" s="345"/>
      <c r="F62" s="345"/>
      <c r="G62" s="345"/>
      <c r="H62" s="345"/>
      <c r="I62" s="345"/>
      <c r="J62" s="345"/>
    </row>
    <row r="63" spans="1:10" x14ac:dyDescent="0.2">
      <c r="A63" s="345"/>
      <c r="B63" s="345"/>
      <c r="C63" s="345"/>
      <c r="D63" s="345"/>
      <c r="E63" s="345"/>
      <c r="F63" s="345"/>
      <c r="G63" s="345"/>
      <c r="H63" s="345"/>
      <c r="I63" s="345"/>
      <c r="J63" s="345"/>
    </row>
    <row r="64" spans="1:10" x14ac:dyDescent="0.2">
      <c r="A64" s="345"/>
      <c r="B64" s="345"/>
      <c r="C64" s="345"/>
      <c r="D64" s="345"/>
      <c r="E64" s="345"/>
      <c r="F64" s="345"/>
      <c r="G64" s="345"/>
      <c r="H64" s="345"/>
      <c r="I64" s="345"/>
      <c r="J64" s="345"/>
    </row>
    <row r="65" spans="1:10" x14ac:dyDescent="0.2">
      <c r="A65" s="345"/>
      <c r="B65" s="345"/>
      <c r="C65" s="345"/>
      <c r="D65" s="345"/>
      <c r="E65" s="345"/>
      <c r="F65" s="345"/>
      <c r="G65" s="345"/>
      <c r="H65" s="345"/>
      <c r="I65" s="345"/>
      <c r="J65" s="345"/>
    </row>
    <row r="66" spans="1:10" x14ac:dyDescent="0.2">
      <c r="A66" s="345"/>
      <c r="B66" s="345"/>
      <c r="C66" s="345"/>
      <c r="D66" s="345"/>
      <c r="E66" s="345"/>
      <c r="F66" s="345"/>
      <c r="G66" s="345"/>
      <c r="H66" s="345"/>
      <c r="I66" s="345"/>
      <c r="J66" s="345"/>
    </row>
    <row r="67" spans="1:10" x14ac:dyDescent="0.2">
      <c r="A67" s="345"/>
      <c r="B67" s="345"/>
      <c r="C67" s="345"/>
      <c r="D67" s="345"/>
      <c r="E67" s="345"/>
      <c r="F67" s="345"/>
      <c r="G67" s="345"/>
      <c r="H67" s="345"/>
      <c r="I67" s="345"/>
      <c r="J67" s="345"/>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42"/>
  <sheetViews>
    <sheetView workbookViewId="0">
      <selection activeCell="A2" sqref="A2:L4"/>
    </sheetView>
  </sheetViews>
  <sheetFormatPr defaultRowHeight="12.75" x14ac:dyDescent="0.2"/>
  <cols>
    <col min="1" max="1" width="3.7109375" style="223" bestFit="1" customWidth="1"/>
    <col min="2" max="2" width="53.5703125" customWidth="1"/>
    <col min="3" max="3" width="6.7109375" customWidth="1"/>
    <col min="4" max="4" width="5.5703125" customWidth="1"/>
    <col min="5" max="7" width="10.28515625" bestFit="1" customWidth="1"/>
    <col min="8" max="10" width="9.85546875" bestFit="1"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20.100000000000001" customHeight="1" thickBot="1" x14ac:dyDescent="0.25">
      <c r="A1" s="429" t="s">
        <v>361</v>
      </c>
      <c r="B1" s="430"/>
      <c r="C1" s="430"/>
      <c r="D1" s="430"/>
      <c r="E1" s="430"/>
      <c r="F1" s="430"/>
      <c r="G1" s="430"/>
      <c r="H1" s="430"/>
      <c r="I1" s="430"/>
      <c r="J1" s="430"/>
      <c r="K1" s="430"/>
      <c r="L1" s="431"/>
    </row>
    <row r="2" spans="1:13" ht="20.100000000000001" customHeight="1" x14ac:dyDescent="0.2">
      <c r="A2" s="432"/>
      <c r="B2" s="433"/>
      <c r="C2" s="433"/>
      <c r="D2" s="433"/>
      <c r="E2" s="433"/>
      <c r="F2" s="433"/>
      <c r="G2" s="433"/>
      <c r="H2" s="433"/>
      <c r="I2" s="433"/>
      <c r="J2" s="433"/>
      <c r="K2" s="433"/>
      <c r="L2" s="434"/>
    </row>
    <row r="3" spans="1:13" ht="20.100000000000001" customHeight="1" x14ac:dyDescent="0.2">
      <c r="A3" s="435"/>
      <c r="B3" s="436"/>
      <c r="C3" s="436"/>
      <c r="D3" s="436"/>
      <c r="E3" s="436"/>
      <c r="F3" s="436"/>
      <c r="G3" s="436"/>
      <c r="H3" s="436"/>
      <c r="I3" s="436"/>
      <c r="J3" s="436"/>
      <c r="K3" s="436"/>
      <c r="L3" s="437"/>
    </row>
    <row r="4" spans="1:13" ht="20.100000000000001" customHeight="1" thickBot="1" x14ac:dyDescent="0.25">
      <c r="A4" s="438"/>
      <c r="B4" s="439"/>
      <c r="C4" s="439"/>
      <c r="D4" s="439"/>
      <c r="E4" s="439"/>
      <c r="F4" s="439"/>
      <c r="G4" s="439"/>
      <c r="H4" s="439"/>
      <c r="I4" s="439"/>
      <c r="J4" s="439"/>
      <c r="K4" s="439"/>
      <c r="L4" s="440"/>
    </row>
    <row r="5" spans="1:13" ht="12.95" customHeight="1" x14ac:dyDescent="0.2">
      <c r="A5" s="420"/>
      <c r="B5" s="421"/>
      <c r="C5" s="421"/>
      <c r="D5" s="421"/>
      <c r="E5" s="421"/>
      <c r="F5" s="421"/>
      <c r="G5" s="421"/>
      <c r="H5" s="421"/>
      <c r="I5" s="421"/>
      <c r="J5" s="421"/>
      <c r="K5" s="421"/>
      <c r="L5" s="422"/>
    </row>
    <row r="6" spans="1:13" x14ac:dyDescent="0.2">
      <c r="A6" s="423"/>
      <c r="B6" s="424"/>
      <c r="C6" s="424"/>
      <c r="D6" s="424"/>
      <c r="E6" s="424"/>
      <c r="F6" s="424"/>
      <c r="G6" s="424"/>
      <c r="H6" s="424"/>
      <c r="I6" s="424"/>
      <c r="J6" s="424"/>
      <c r="K6" s="424"/>
      <c r="L6" s="425"/>
    </row>
    <row r="7" spans="1:13" ht="13.5" thickBot="1" x14ac:dyDescent="0.25">
      <c r="A7" s="426"/>
      <c r="B7" s="427"/>
      <c r="C7" s="427"/>
      <c r="D7" s="427"/>
      <c r="E7" s="427"/>
      <c r="F7" s="427"/>
      <c r="G7" s="427"/>
      <c r="H7" s="427"/>
      <c r="I7" s="427"/>
      <c r="J7" s="427"/>
      <c r="K7" s="427"/>
      <c r="L7" s="428"/>
    </row>
    <row r="8" spans="1:13" x14ac:dyDescent="0.2">
      <c r="A8" s="441" t="s">
        <v>145</v>
      </c>
      <c r="B8" s="444" t="s">
        <v>246</v>
      </c>
      <c r="C8" s="447" t="s">
        <v>146</v>
      </c>
      <c r="D8" s="450" t="s">
        <v>147</v>
      </c>
      <c r="E8" s="453" t="s">
        <v>148</v>
      </c>
      <c r="F8" s="454"/>
      <c r="G8" s="454"/>
      <c r="H8" s="454"/>
      <c r="I8" s="454"/>
      <c r="J8" s="455"/>
      <c r="K8" s="414" t="s">
        <v>149</v>
      </c>
      <c r="L8" s="415"/>
    </row>
    <row r="9" spans="1:13" ht="13.5" x14ac:dyDescent="0.2">
      <c r="A9" s="442"/>
      <c r="B9" s="445"/>
      <c r="C9" s="448"/>
      <c r="D9" s="451"/>
      <c r="E9" s="206" t="s">
        <v>7</v>
      </c>
      <c r="F9" s="207" t="s">
        <v>8</v>
      </c>
      <c r="G9" s="207" t="s">
        <v>9</v>
      </c>
      <c r="H9" s="207" t="s">
        <v>10</v>
      </c>
      <c r="I9" s="207" t="s">
        <v>11</v>
      </c>
      <c r="J9" s="208" t="s">
        <v>12</v>
      </c>
      <c r="K9" s="416" t="s">
        <v>150</v>
      </c>
      <c r="L9" s="418" t="s">
        <v>151</v>
      </c>
    </row>
    <row r="10" spans="1:13" ht="13.5" thickBot="1" x14ac:dyDescent="0.25">
      <c r="A10" s="443"/>
      <c r="B10" s="446"/>
      <c r="C10" s="449"/>
      <c r="D10" s="452"/>
      <c r="E10" s="209" t="s">
        <v>152</v>
      </c>
      <c r="F10" s="210" t="s">
        <v>152</v>
      </c>
      <c r="G10" s="210" t="s">
        <v>152</v>
      </c>
      <c r="H10" s="210" t="s">
        <v>152</v>
      </c>
      <c r="I10" s="210" t="s">
        <v>152</v>
      </c>
      <c r="J10" s="211" t="s">
        <v>152</v>
      </c>
      <c r="K10" s="417"/>
      <c r="L10" s="419"/>
    </row>
    <row r="11" spans="1:13" x14ac:dyDescent="0.2">
      <c r="A11" s="212">
        <v>1</v>
      </c>
      <c r="B11" s="274" t="s">
        <v>404</v>
      </c>
      <c r="C11" s="225" t="s">
        <v>153</v>
      </c>
      <c r="D11" s="237">
        <v>2</v>
      </c>
      <c r="E11" s="259">
        <v>0</v>
      </c>
      <c r="F11" s="259"/>
      <c r="G11" s="259"/>
      <c r="H11" s="259"/>
      <c r="I11" s="259"/>
      <c r="J11" s="259"/>
      <c r="K11" s="260">
        <f t="shared" ref="K11:K17" si="0">AVERAGE(E11:J11)</f>
        <v>0</v>
      </c>
      <c r="L11" s="261">
        <f t="shared" ref="L11:L17" si="1">K11*D11</f>
        <v>0</v>
      </c>
    </row>
    <row r="12" spans="1:13" ht="30.75" x14ac:dyDescent="0.2">
      <c r="A12" s="216">
        <v>2</v>
      </c>
      <c r="B12" s="217" t="s">
        <v>405</v>
      </c>
      <c r="C12" s="219" t="s">
        <v>153</v>
      </c>
      <c r="D12" s="238">
        <v>2</v>
      </c>
      <c r="E12" s="262">
        <v>0</v>
      </c>
      <c r="F12" s="262"/>
      <c r="G12" s="262"/>
      <c r="H12" s="262"/>
      <c r="I12" s="262"/>
      <c r="J12" s="262"/>
      <c r="K12" s="263">
        <f t="shared" si="0"/>
        <v>0</v>
      </c>
      <c r="L12" s="264">
        <f t="shared" si="1"/>
        <v>0</v>
      </c>
      <c r="M12" s="254"/>
    </row>
    <row r="13" spans="1:13" ht="25.5" x14ac:dyDescent="0.2">
      <c r="A13" s="216">
        <v>3</v>
      </c>
      <c r="B13" s="224" t="s">
        <v>406</v>
      </c>
      <c r="C13" s="218" t="s">
        <v>154</v>
      </c>
      <c r="D13" s="238">
        <v>1</v>
      </c>
      <c r="E13" s="262">
        <v>0</v>
      </c>
      <c r="F13" s="262"/>
      <c r="G13" s="262"/>
      <c r="H13" s="262"/>
      <c r="I13" s="262"/>
      <c r="J13" s="262"/>
      <c r="K13" s="263">
        <f t="shared" si="0"/>
        <v>0</v>
      </c>
      <c r="L13" s="264">
        <f t="shared" si="1"/>
        <v>0</v>
      </c>
    </row>
    <row r="14" spans="1:13" x14ac:dyDescent="0.2">
      <c r="A14" s="216">
        <v>4</v>
      </c>
      <c r="B14" s="224" t="s">
        <v>407</v>
      </c>
      <c r="C14" s="218" t="s">
        <v>154</v>
      </c>
      <c r="D14" s="238">
        <v>1</v>
      </c>
      <c r="E14" s="262">
        <v>0</v>
      </c>
      <c r="F14" s="262"/>
      <c r="G14" s="262"/>
      <c r="H14" s="262"/>
      <c r="I14" s="262"/>
      <c r="J14" s="262"/>
      <c r="K14" s="263">
        <f t="shared" si="0"/>
        <v>0</v>
      </c>
      <c r="L14" s="264">
        <f t="shared" si="1"/>
        <v>0</v>
      </c>
    </row>
    <row r="15" spans="1:13" ht="18" x14ac:dyDescent="0.35">
      <c r="A15" s="216">
        <v>5</v>
      </c>
      <c r="B15" s="275" t="s">
        <v>408</v>
      </c>
      <c r="C15" s="218" t="s">
        <v>146</v>
      </c>
      <c r="D15" s="238">
        <v>1</v>
      </c>
      <c r="E15" s="262">
        <v>0</v>
      </c>
      <c r="F15" s="262"/>
      <c r="G15" s="262"/>
      <c r="H15" s="262"/>
      <c r="I15" s="262"/>
      <c r="J15" s="262"/>
      <c r="K15" s="263">
        <f t="shared" si="0"/>
        <v>0</v>
      </c>
      <c r="L15" s="264">
        <f t="shared" si="1"/>
        <v>0</v>
      </c>
      <c r="M15" s="256"/>
    </row>
    <row r="16" spans="1:13" x14ac:dyDescent="0.2">
      <c r="A16" s="216">
        <v>6</v>
      </c>
      <c r="B16" s="275" t="s">
        <v>409</v>
      </c>
      <c r="C16" s="240" t="s">
        <v>154</v>
      </c>
      <c r="D16" s="241">
        <v>2</v>
      </c>
      <c r="E16" s="262">
        <v>0</v>
      </c>
      <c r="F16" s="262"/>
      <c r="G16" s="262"/>
      <c r="H16" s="262"/>
      <c r="I16" s="262"/>
      <c r="J16" s="262"/>
      <c r="K16" s="263">
        <f t="shared" si="0"/>
        <v>0</v>
      </c>
      <c r="L16" s="264">
        <f t="shared" si="1"/>
        <v>0</v>
      </c>
    </row>
    <row r="17" spans="1:12" x14ac:dyDescent="0.2">
      <c r="A17" s="216">
        <v>7</v>
      </c>
      <c r="B17" s="275" t="s">
        <v>410</v>
      </c>
      <c r="C17" s="218" t="s">
        <v>146</v>
      </c>
      <c r="D17" s="241">
        <v>1</v>
      </c>
      <c r="E17" s="262">
        <v>0</v>
      </c>
      <c r="F17" s="262"/>
      <c r="G17" s="262"/>
      <c r="H17" s="262"/>
      <c r="I17" s="262"/>
      <c r="J17" s="262"/>
      <c r="K17" s="263">
        <f t="shared" si="0"/>
        <v>0</v>
      </c>
      <c r="L17" s="264">
        <f t="shared" si="1"/>
        <v>0</v>
      </c>
    </row>
    <row r="18" spans="1:12" ht="13.5" thickBot="1" x14ac:dyDescent="0.25">
      <c r="A18" s="216">
        <v>8</v>
      </c>
      <c r="C18" s="240"/>
      <c r="D18" s="242"/>
      <c r="E18" s="262"/>
      <c r="F18" s="262"/>
      <c r="G18" s="262"/>
      <c r="H18" s="262"/>
      <c r="I18" s="262"/>
      <c r="J18" s="262"/>
      <c r="K18" s="263"/>
      <c r="L18" s="264"/>
    </row>
    <row r="19" spans="1:12" ht="13.5" thickBot="1" x14ac:dyDescent="0.25">
      <c r="A19" s="456" t="s">
        <v>247</v>
      </c>
      <c r="B19" s="457"/>
      <c r="C19" s="457"/>
      <c r="D19" s="458"/>
      <c r="E19" s="220"/>
      <c r="F19" s="221"/>
      <c r="G19" s="221"/>
      <c r="H19" s="221"/>
      <c r="I19" s="221"/>
      <c r="J19" s="222"/>
      <c r="K19" s="459">
        <f>SUM(L11:L18)</f>
        <v>0</v>
      </c>
      <c r="L19" s="460"/>
    </row>
    <row r="20" spans="1:12" ht="13.5" thickBot="1" x14ac:dyDescent="0.25">
      <c r="K20" s="265"/>
      <c r="L20" s="265"/>
    </row>
    <row r="21" spans="1:12" ht="13.5" thickBot="1" x14ac:dyDescent="0.25">
      <c r="A21" s="456" t="s">
        <v>248</v>
      </c>
      <c r="B21" s="457"/>
      <c r="C21" s="457"/>
      <c r="D21" s="457"/>
      <c r="E21" s="457"/>
      <c r="F21" s="457"/>
      <c r="G21" s="457"/>
      <c r="H21" s="457"/>
      <c r="I21" s="457"/>
      <c r="J21" s="458"/>
      <c r="K21" s="461">
        <f>K19/12</f>
        <v>0</v>
      </c>
      <c r="L21" s="462"/>
    </row>
    <row r="22" spans="1:12" x14ac:dyDescent="0.2">
      <c r="K22" s="265"/>
      <c r="L22" s="265"/>
    </row>
    <row r="23" spans="1:12" ht="13.5" thickBot="1" x14ac:dyDescent="0.25">
      <c r="A23" s="81"/>
      <c r="K23" s="265"/>
      <c r="L23" s="266"/>
    </row>
    <row r="24" spans="1:12" ht="15.75" thickBot="1" x14ac:dyDescent="0.25">
      <c r="A24" s="463" t="s">
        <v>155</v>
      </c>
      <c r="B24" s="464"/>
      <c r="C24" s="464"/>
      <c r="D24" s="464"/>
      <c r="E24" s="464"/>
      <c r="F24" s="464"/>
      <c r="G24" s="464"/>
      <c r="H24" s="464"/>
      <c r="I24" s="464"/>
      <c r="J24" s="464"/>
      <c r="K24" s="465">
        <f>K21</f>
        <v>0</v>
      </c>
      <c r="L24" s="466"/>
    </row>
    <row r="26" spans="1:12" ht="13.5" thickBot="1" x14ac:dyDescent="0.25"/>
    <row r="27" spans="1:12" x14ac:dyDescent="0.2">
      <c r="A27" s="379"/>
      <c r="B27" s="380"/>
      <c r="C27" s="385" t="s">
        <v>156</v>
      </c>
      <c r="D27" s="388"/>
      <c r="E27" s="389"/>
      <c r="F27" s="389"/>
      <c r="G27" s="389"/>
      <c r="H27" s="389"/>
      <c r="I27" s="389"/>
      <c r="J27" s="389"/>
      <c r="K27" s="389"/>
      <c r="L27" s="390"/>
    </row>
    <row r="28" spans="1:12" x14ac:dyDescent="0.2">
      <c r="A28" s="381"/>
      <c r="B28" s="382"/>
      <c r="C28" s="386"/>
      <c r="D28" s="391"/>
      <c r="E28" s="392"/>
      <c r="F28" s="392"/>
      <c r="G28" s="392"/>
      <c r="H28" s="392"/>
      <c r="I28" s="392"/>
      <c r="J28" s="392"/>
      <c r="K28" s="392"/>
      <c r="L28" s="393"/>
    </row>
    <row r="29" spans="1:12" x14ac:dyDescent="0.2">
      <c r="A29" s="381"/>
      <c r="B29" s="382"/>
      <c r="C29" s="386"/>
      <c r="D29" s="391"/>
      <c r="E29" s="392"/>
      <c r="F29" s="392"/>
      <c r="G29" s="392"/>
      <c r="H29" s="392"/>
      <c r="I29" s="392"/>
      <c r="J29" s="392"/>
      <c r="K29" s="392"/>
      <c r="L29" s="393"/>
    </row>
    <row r="30" spans="1:12" ht="13.5" thickBot="1" x14ac:dyDescent="0.25">
      <c r="A30" s="383"/>
      <c r="B30" s="384"/>
      <c r="C30" s="387"/>
      <c r="D30" s="394"/>
      <c r="E30" s="395"/>
      <c r="F30" s="395"/>
      <c r="G30" s="395"/>
      <c r="H30" s="395"/>
      <c r="I30" s="395"/>
      <c r="J30" s="395"/>
      <c r="K30" s="395"/>
      <c r="L30" s="396"/>
    </row>
    <row r="32" spans="1:12" ht="13.5" thickBot="1" x14ac:dyDescent="0.25"/>
    <row r="33" spans="1:12" x14ac:dyDescent="0.2">
      <c r="A33" s="397" t="s">
        <v>368</v>
      </c>
      <c r="B33" s="398"/>
      <c r="C33" s="398"/>
      <c r="D33" s="398"/>
      <c r="E33" s="398"/>
      <c r="F33" s="398"/>
      <c r="G33" s="398"/>
      <c r="H33" s="398"/>
      <c r="I33" s="398"/>
      <c r="J33" s="398"/>
      <c r="K33" s="398"/>
      <c r="L33" s="399"/>
    </row>
    <row r="34" spans="1:12" x14ac:dyDescent="0.2">
      <c r="A34" s="400"/>
      <c r="B34" s="347"/>
      <c r="C34" s="347"/>
      <c r="D34" s="347"/>
      <c r="E34" s="347"/>
      <c r="F34" s="347"/>
      <c r="G34" s="347"/>
      <c r="H34" s="347"/>
      <c r="I34" s="347"/>
      <c r="J34" s="347"/>
      <c r="K34" s="347"/>
      <c r="L34" s="401"/>
    </row>
    <row r="35" spans="1:12" x14ac:dyDescent="0.2">
      <c r="A35" s="400"/>
      <c r="B35" s="347"/>
      <c r="C35" s="347"/>
      <c r="D35" s="347"/>
      <c r="E35" s="347"/>
      <c r="F35" s="347"/>
      <c r="G35" s="347"/>
      <c r="H35" s="347"/>
      <c r="I35" s="347"/>
      <c r="J35" s="347"/>
      <c r="K35" s="347"/>
      <c r="L35" s="401"/>
    </row>
    <row r="36" spans="1:12" x14ac:dyDescent="0.2">
      <c r="A36" s="400"/>
      <c r="B36" s="347"/>
      <c r="C36" s="347"/>
      <c r="D36" s="347"/>
      <c r="E36" s="347"/>
      <c r="F36" s="347"/>
      <c r="G36" s="347"/>
      <c r="H36" s="347"/>
      <c r="I36" s="347"/>
      <c r="J36" s="347"/>
      <c r="K36" s="347"/>
      <c r="L36" s="401"/>
    </row>
    <row r="37" spans="1:12" ht="13.5" thickBot="1" x14ac:dyDescent="0.25">
      <c r="A37" s="402"/>
      <c r="B37" s="403"/>
      <c r="C37" s="403"/>
      <c r="D37" s="403"/>
      <c r="E37" s="403"/>
      <c r="F37" s="403"/>
      <c r="G37" s="403"/>
      <c r="H37" s="403"/>
      <c r="I37" s="403"/>
      <c r="J37" s="403"/>
      <c r="K37" s="403"/>
      <c r="L37" s="404"/>
    </row>
    <row r="38" spans="1:12" ht="13.5" thickBot="1" x14ac:dyDescent="0.25"/>
    <row r="39" spans="1:12" x14ac:dyDescent="0.2">
      <c r="A39" s="405" t="s">
        <v>223</v>
      </c>
      <c r="B39" s="406"/>
      <c r="C39" s="406"/>
      <c r="D39" s="406"/>
      <c r="E39" s="406"/>
      <c r="F39" s="406"/>
      <c r="G39" s="406"/>
      <c r="H39" s="407"/>
    </row>
    <row r="40" spans="1:12" x14ac:dyDescent="0.2">
      <c r="A40" s="408"/>
      <c r="B40" s="409"/>
      <c r="C40" s="409"/>
      <c r="D40" s="409"/>
      <c r="E40" s="409"/>
      <c r="F40" s="409"/>
      <c r="G40" s="409"/>
      <c r="H40" s="410"/>
    </row>
    <row r="41" spans="1:12" x14ac:dyDescent="0.2">
      <c r="A41" s="408"/>
      <c r="B41" s="409"/>
      <c r="C41" s="409"/>
      <c r="D41" s="409"/>
      <c r="E41" s="409"/>
      <c r="F41" s="409"/>
      <c r="G41" s="409"/>
      <c r="H41" s="410"/>
    </row>
    <row r="42" spans="1:12" ht="13.5" thickBot="1" x14ac:dyDescent="0.25">
      <c r="A42" s="411"/>
      <c r="B42" s="412"/>
      <c r="C42" s="412"/>
      <c r="D42" s="412"/>
      <c r="E42" s="412"/>
      <c r="F42" s="412"/>
      <c r="G42" s="412"/>
      <c r="H42" s="413"/>
    </row>
  </sheetData>
  <mergeCells count="24">
    <mergeCell ref="A19:D19"/>
    <mergeCell ref="K19:L19"/>
    <mergeCell ref="A21:J21"/>
    <mergeCell ref="K21:L21"/>
    <mergeCell ref="A24:J24"/>
    <mergeCell ref="K24:L24"/>
    <mergeCell ref="K8:L8"/>
    <mergeCell ref="K9:K10"/>
    <mergeCell ref="L9:L10"/>
    <mergeCell ref="A5:L7"/>
    <mergeCell ref="A1:L1"/>
    <mergeCell ref="A2:L2"/>
    <mergeCell ref="A3:L3"/>
    <mergeCell ref="A4:L4"/>
    <mergeCell ref="A8:A10"/>
    <mergeCell ref="B8:B10"/>
    <mergeCell ref="C8:C10"/>
    <mergeCell ref="D8:D10"/>
    <mergeCell ref="E8:J8"/>
    <mergeCell ref="A27:B30"/>
    <mergeCell ref="C27:C30"/>
    <mergeCell ref="D27:L30"/>
    <mergeCell ref="A33:L37"/>
    <mergeCell ref="A39:H42"/>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6" ma:contentTypeDescription="Crie um novo documento." ma:contentTypeScope="" ma:versionID="187a40fe45a044ead4396b4d3215a0d7">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2a1285fee385cdd7fbdca9eaa0603429"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40EC2A-3850-4FF5-9738-9E816FBA90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http://purl.org/dc/terms/"/>
    <ds:schemaRef ds:uri="http://purl.org/dc/dcmitype/"/>
    <ds:schemaRef ds:uri="http://schemas.microsoft.com/office/infopath/2007/PartnerControls"/>
    <ds:schemaRef ds:uri="http://www.w3.org/XML/1998/namespace"/>
    <ds:schemaRef ds:uri="http://schemas.microsoft.com/office/2006/documentManagement/types"/>
    <ds:schemaRef ds:uri="http://purl.org/dc/elements/1.1/"/>
    <ds:schemaRef ds:uri="http://schemas.openxmlformats.org/package/2006/metadata/core-properties"/>
    <ds:schemaRef ds:uri="f664ba59-bd10-42fd-aad1-7c4cb888b93d"/>
    <ds:schemaRef ds:uri="8be9016c-abf9-4578-ad08-31348c4d38a2"/>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Resumo</vt:lpstr>
      <vt:lpstr>Posto Diurno</vt:lpstr>
      <vt:lpstr>Mód2.2</vt:lpstr>
      <vt:lpstr>Posto Noturno</vt:lpstr>
      <vt:lpstr>Mód2.3</vt:lpstr>
      <vt:lpstr>Mód3</vt:lpstr>
      <vt:lpstr>Mód6</vt:lpstr>
      <vt:lpstr>Mód4</vt:lpstr>
      <vt:lpstr>Uniform&amp;EPIs</vt:lpstr>
      <vt:lpstr>Materiais</vt:lpstr>
      <vt:lpstr>Eqp</vt:lpstr>
      <vt:lpstr>FatorK</vt:lpstr>
      <vt:lpstr>MemóriaCálculo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creator>Alvaro.Barbosa@dnpm.gov.br</dc:creator>
  <cp:keywords>Planilha de Custos IN 5/2017</cp:keywords>
  <cp:lastModifiedBy>Josue Menezes Vieira</cp:lastModifiedBy>
  <cp:lastPrinted>2018-10-08T22:45:56Z</cp:lastPrinted>
  <dcterms:created xsi:type="dcterms:W3CDTF">2010-12-08T17:56:29Z</dcterms:created>
  <dcterms:modified xsi:type="dcterms:W3CDTF">2023-02-27T13:44:20Z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